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y Documents\PLAN 2026\"/>
    </mc:Choice>
  </mc:AlternateContent>
  <xr:revisionPtr revIDLastSave="0" documentId="13_ncr:1_{47A206DD-076D-4C40-A531-CCB00FEC01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AŽETAK" sheetId="1" r:id="rId1"/>
    <sheet name="Analitika prihoda i rashoda" sheetId="3" r:id="rId2"/>
    <sheet name=" Račun prihoda i rashoda " sheetId="11" r:id="rId3"/>
    <sheet name="Rashodi prema izvorima finan" sheetId="5" r:id="rId4"/>
    <sheet name="Rashodi prema funkcijskoj k " sheetId="8" r:id="rId5"/>
    <sheet name="Račun financiranja" sheetId="6" r:id="rId6"/>
    <sheet name="Račun fin prema izvorima f" sheetId="10" r:id="rId7"/>
    <sheet name="POSEBNI DIO" sheetId="7" r:id="rId8"/>
  </sheets>
  <definedNames>
    <definedName name="_xlnm.Print_Area" localSheetId="0">SAŽETAK!$B$1:$L$27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7" i="11" l="1"/>
  <c r="L156" i="11"/>
  <c r="L155" i="11"/>
  <c r="K155" i="11"/>
  <c r="J155" i="11"/>
  <c r="I155" i="11"/>
  <c r="H155" i="11"/>
  <c r="G155" i="11"/>
  <c r="L154" i="11"/>
  <c r="K153" i="11"/>
  <c r="J153" i="11"/>
  <c r="J150" i="11" s="1"/>
  <c r="I153" i="11"/>
  <c r="L153" i="11" s="1"/>
  <c r="H153" i="11"/>
  <c r="G153" i="11"/>
  <c r="G150" i="11" s="1"/>
  <c r="L152" i="11"/>
  <c r="K151" i="11"/>
  <c r="J151" i="11"/>
  <c r="I151" i="11"/>
  <c r="L151" i="11" s="1"/>
  <c r="H151" i="11"/>
  <c r="G151" i="11"/>
  <c r="K150" i="11"/>
  <c r="I150" i="11"/>
  <c r="L150" i="11" s="1"/>
  <c r="H150" i="11"/>
  <c r="L149" i="11"/>
  <c r="L148" i="11"/>
  <c r="K148" i="11"/>
  <c r="J148" i="11"/>
  <c r="I148" i="11"/>
  <c r="H148" i="11"/>
  <c r="G148" i="11"/>
  <c r="L147" i="11"/>
  <c r="L146" i="11"/>
  <c r="K146" i="11"/>
  <c r="J146" i="11"/>
  <c r="I146" i="11"/>
  <c r="H146" i="11"/>
  <c r="G146" i="11"/>
  <c r="L145" i="11"/>
  <c r="L144" i="11"/>
  <c r="K143" i="11"/>
  <c r="J143" i="11"/>
  <c r="I143" i="11"/>
  <c r="L143" i="11" s="1"/>
  <c r="H143" i="11"/>
  <c r="G143" i="11"/>
  <c r="G128" i="11" s="1"/>
  <c r="L142" i="11"/>
  <c r="L141" i="11"/>
  <c r="K140" i="11"/>
  <c r="J140" i="11"/>
  <c r="I140" i="11"/>
  <c r="L140" i="11" s="1"/>
  <c r="H140" i="11"/>
  <c r="G140" i="11"/>
  <c r="L139" i="11"/>
  <c r="L138" i="11"/>
  <c r="L137" i="11"/>
  <c r="L136" i="11"/>
  <c r="L135" i="11"/>
  <c r="L134" i="11"/>
  <c r="L133" i="11"/>
  <c r="L132" i="11"/>
  <c r="K132" i="11"/>
  <c r="J132" i="11"/>
  <c r="I132" i="11"/>
  <c r="H132" i="11"/>
  <c r="G132" i="11"/>
  <c r="L131" i="11"/>
  <c r="L130" i="11"/>
  <c r="L129" i="11"/>
  <c r="K129" i="11"/>
  <c r="K128" i="11" s="1"/>
  <c r="K127" i="11" s="1"/>
  <c r="J129" i="11"/>
  <c r="J128" i="11" s="1"/>
  <c r="J127" i="11" s="1"/>
  <c r="I129" i="11"/>
  <c r="H129" i="11"/>
  <c r="G129" i="11"/>
  <c r="H128" i="11"/>
  <c r="H127" i="11" s="1"/>
  <c r="L126" i="11"/>
  <c r="K125" i="11"/>
  <c r="J125" i="11"/>
  <c r="J124" i="11" s="1"/>
  <c r="I125" i="11"/>
  <c r="I124" i="11" s="1"/>
  <c r="H125" i="11"/>
  <c r="H124" i="11" s="1"/>
  <c r="G125" i="11"/>
  <c r="G124" i="11" s="1"/>
  <c r="K124" i="11"/>
  <c r="L123" i="11"/>
  <c r="K122" i="11"/>
  <c r="K121" i="11" s="1"/>
  <c r="J122" i="11"/>
  <c r="J121" i="11" s="1"/>
  <c r="I122" i="11"/>
  <c r="I121" i="11" s="1"/>
  <c r="H122" i="11"/>
  <c r="H121" i="11" s="1"/>
  <c r="G122" i="11"/>
  <c r="G121" i="11" s="1"/>
  <c r="L120" i="11"/>
  <c r="K119" i="11"/>
  <c r="K118" i="11" s="1"/>
  <c r="J119" i="11"/>
  <c r="J118" i="11" s="1"/>
  <c r="I119" i="11"/>
  <c r="I118" i="11" s="1"/>
  <c r="H119" i="11"/>
  <c r="H118" i="11" s="1"/>
  <c r="G119" i="11"/>
  <c r="G118" i="11" s="1"/>
  <c r="L117" i="11"/>
  <c r="L116" i="11"/>
  <c r="L115" i="11"/>
  <c r="L112" i="11"/>
  <c r="K112" i="11"/>
  <c r="K109" i="11" s="1"/>
  <c r="J112" i="11"/>
  <c r="I112" i="11"/>
  <c r="H112" i="11"/>
  <c r="G112" i="11"/>
  <c r="L111" i="11"/>
  <c r="K110" i="11"/>
  <c r="J110" i="11"/>
  <c r="J109" i="11" s="1"/>
  <c r="I110" i="11"/>
  <c r="I109" i="11" s="1"/>
  <c r="H110" i="11"/>
  <c r="H109" i="11" s="1"/>
  <c r="G110" i="11"/>
  <c r="G109" i="11" s="1"/>
  <c r="L108" i="11"/>
  <c r="L107" i="11"/>
  <c r="L106" i="11"/>
  <c r="L105" i="11"/>
  <c r="L104" i="11"/>
  <c r="L103" i="11"/>
  <c r="L102" i="11"/>
  <c r="K101" i="11"/>
  <c r="J101" i="11"/>
  <c r="I101" i="11"/>
  <c r="H101" i="11"/>
  <c r="L101" i="11" s="1"/>
  <c r="G101" i="11"/>
  <c r="L100" i="11"/>
  <c r="K99" i="11"/>
  <c r="J99" i="11"/>
  <c r="I99" i="11"/>
  <c r="L99" i="11" s="1"/>
  <c r="H99" i="11"/>
  <c r="G99" i="11"/>
  <c r="L98" i="11"/>
  <c r="L97" i="11"/>
  <c r="L96" i="11"/>
  <c r="L95" i="11"/>
  <c r="L94" i="11"/>
  <c r="L93" i="11"/>
  <c r="L92" i="11"/>
  <c r="L91" i="11"/>
  <c r="L90" i="11"/>
  <c r="L89" i="11"/>
  <c r="K89" i="11"/>
  <c r="J89" i="11"/>
  <c r="I89" i="11"/>
  <c r="H89" i="11"/>
  <c r="G89" i="11"/>
  <c r="L88" i="11"/>
  <c r="L87" i="11"/>
  <c r="L86" i="11"/>
  <c r="L85" i="11"/>
  <c r="L84" i="11"/>
  <c r="L83" i="11"/>
  <c r="L82" i="11"/>
  <c r="K82" i="11"/>
  <c r="J82" i="11"/>
  <c r="I82" i="11"/>
  <c r="H82" i="11"/>
  <c r="G82" i="11"/>
  <c r="L81" i="11"/>
  <c r="L80" i="11"/>
  <c r="L79" i="11"/>
  <c r="L78" i="11"/>
  <c r="K77" i="11"/>
  <c r="K76" i="11" s="1"/>
  <c r="J77" i="11"/>
  <c r="J76" i="11" s="1"/>
  <c r="I77" i="11"/>
  <c r="L77" i="11" s="1"/>
  <c r="H77" i="11"/>
  <c r="H76" i="11" s="1"/>
  <c r="G77" i="11"/>
  <c r="G76" i="11"/>
  <c r="L75" i="11"/>
  <c r="L74" i="11"/>
  <c r="L73" i="11"/>
  <c r="K73" i="11"/>
  <c r="K67" i="11" s="1"/>
  <c r="J73" i="11"/>
  <c r="I73" i="11"/>
  <c r="H73" i="11"/>
  <c r="G73" i="11"/>
  <c r="L72" i="11"/>
  <c r="K71" i="11"/>
  <c r="J71" i="11"/>
  <c r="I71" i="11"/>
  <c r="L71" i="11" s="1"/>
  <c r="H71" i="11"/>
  <c r="G71" i="11"/>
  <c r="G67" i="11" s="1"/>
  <c r="G66" i="11" s="1"/>
  <c r="L70" i="11"/>
  <c r="L69" i="11"/>
  <c r="K68" i="11"/>
  <c r="J68" i="11"/>
  <c r="I68" i="11"/>
  <c r="L68" i="11" s="1"/>
  <c r="H68" i="11"/>
  <c r="G68" i="11"/>
  <c r="J67" i="11"/>
  <c r="J66" i="11" s="1"/>
  <c r="J65" i="11" s="1"/>
  <c r="I67" i="11"/>
  <c r="H67" i="11"/>
  <c r="L63" i="11"/>
  <c r="L62" i="11"/>
  <c r="K62" i="11"/>
  <c r="J62" i="11"/>
  <c r="I62" i="11"/>
  <c r="H62" i="11"/>
  <c r="G62" i="11"/>
  <c r="L61" i="11"/>
  <c r="L60" i="11"/>
  <c r="L59" i="11"/>
  <c r="K59" i="11"/>
  <c r="K54" i="11" s="1"/>
  <c r="K53" i="11" s="1"/>
  <c r="J59" i="11"/>
  <c r="I59" i="11"/>
  <c r="H59" i="11"/>
  <c r="G59" i="11"/>
  <c r="L56" i="11"/>
  <c r="K55" i="11"/>
  <c r="J55" i="11"/>
  <c r="J54" i="11" s="1"/>
  <c r="J53" i="11" s="1"/>
  <c r="I55" i="11"/>
  <c r="I54" i="11" s="1"/>
  <c r="H55" i="11"/>
  <c r="H54" i="11" s="1"/>
  <c r="H53" i="11" s="1"/>
  <c r="G55" i="11"/>
  <c r="G54" i="11" s="1"/>
  <c r="G53" i="11" s="1"/>
  <c r="L52" i="11"/>
  <c r="K51" i="11"/>
  <c r="J51" i="11"/>
  <c r="I51" i="11"/>
  <c r="L51" i="11" s="1"/>
  <c r="H51" i="11"/>
  <c r="G51" i="11"/>
  <c r="L50" i="11"/>
  <c r="K49" i="11"/>
  <c r="K48" i="11" s="1"/>
  <c r="J49" i="11"/>
  <c r="J48" i="11" s="1"/>
  <c r="I49" i="11"/>
  <c r="I48" i="11" s="1"/>
  <c r="H49" i="11"/>
  <c r="H48" i="11" s="1"/>
  <c r="G49" i="11"/>
  <c r="G48" i="11" s="1"/>
  <c r="L47" i="11"/>
  <c r="L46" i="11"/>
  <c r="L45" i="11"/>
  <c r="K45" i="11"/>
  <c r="K44" i="11" s="1"/>
  <c r="J45" i="11"/>
  <c r="J44" i="11" s="1"/>
  <c r="I45" i="11"/>
  <c r="I44" i="11" s="1"/>
  <c r="L44" i="11" s="1"/>
  <c r="H45" i="11"/>
  <c r="G45" i="11"/>
  <c r="H44" i="11"/>
  <c r="G44" i="11"/>
  <c r="L43" i="11"/>
  <c r="L42" i="11"/>
  <c r="L41" i="11"/>
  <c r="K41" i="11"/>
  <c r="J41" i="11"/>
  <c r="I41" i="11"/>
  <c r="H41" i="11"/>
  <c r="G41" i="11"/>
  <c r="L40" i="11"/>
  <c r="L39" i="11"/>
  <c r="K38" i="11"/>
  <c r="K37" i="11" s="1"/>
  <c r="J38" i="11"/>
  <c r="J37" i="11" s="1"/>
  <c r="I38" i="11"/>
  <c r="I37" i="11" s="1"/>
  <c r="H38" i="11"/>
  <c r="H37" i="11" s="1"/>
  <c r="G38" i="11"/>
  <c r="G37" i="11" s="1"/>
  <c r="L36" i="11"/>
  <c r="K35" i="11"/>
  <c r="K34" i="11" s="1"/>
  <c r="J35" i="11"/>
  <c r="J34" i="11" s="1"/>
  <c r="I35" i="11"/>
  <c r="L35" i="11" s="1"/>
  <c r="H35" i="11"/>
  <c r="H34" i="11" s="1"/>
  <c r="G35" i="11"/>
  <c r="G34" i="11"/>
  <c r="L33" i="11"/>
  <c r="L32" i="11"/>
  <c r="L31" i="11"/>
  <c r="L30" i="11"/>
  <c r="K30" i="11"/>
  <c r="K29" i="11" s="1"/>
  <c r="J30" i="11"/>
  <c r="I30" i="11"/>
  <c r="H30" i="11"/>
  <c r="G30" i="11"/>
  <c r="J29" i="11"/>
  <c r="I29" i="11"/>
  <c r="L29" i="11" s="1"/>
  <c r="H29" i="11"/>
  <c r="G29" i="11"/>
  <c r="L28" i="11"/>
  <c r="L27" i="11"/>
  <c r="L26" i="11"/>
  <c r="L25" i="11"/>
  <c r="K24" i="11"/>
  <c r="J24" i="11"/>
  <c r="I24" i="11"/>
  <c r="H24" i="11"/>
  <c r="L24" i="11" s="1"/>
  <c r="G24" i="11"/>
  <c r="L23" i="11"/>
  <c r="L22" i="11"/>
  <c r="K22" i="11"/>
  <c r="J22" i="11"/>
  <c r="I22" i="11"/>
  <c r="H22" i="11"/>
  <c r="G22" i="11"/>
  <c r="L21" i="11"/>
  <c r="L20" i="11"/>
  <c r="K19" i="11"/>
  <c r="J19" i="11"/>
  <c r="I19" i="11"/>
  <c r="L19" i="11" s="1"/>
  <c r="H19" i="11"/>
  <c r="H12" i="11" s="1"/>
  <c r="G19" i="11"/>
  <c r="G12" i="11" s="1"/>
  <c r="L18" i="11"/>
  <c r="L17" i="11"/>
  <c r="L16" i="11"/>
  <c r="K16" i="11"/>
  <c r="J16" i="11"/>
  <c r="I16" i="11"/>
  <c r="H16" i="11"/>
  <c r="G16" i="11"/>
  <c r="L15" i="11"/>
  <c r="L14" i="11"/>
  <c r="L13" i="11"/>
  <c r="K13" i="11"/>
  <c r="K12" i="11" s="1"/>
  <c r="J13" i="11"/>
  <c r="J12" i="11" s="1"/>
  <c r="I13" i="11"/>
  <c r="H13" i="11"/>
  <c r="G13" i="11"/>
  <c r="L37" i="11" l="1"/>
  <c r="L121" i="11"/>
  <c r="K11" i="11"/>
  <c r="K10" i="11" s="1"/>
  <c r="G11" i="11"/>
  <c r="G10" i="11" s="1"/>
  <c r="L48" i="11"/>
  <c r="I53" i="11"/>
  <c r="L53" i="11" s="1"/>
  <c r="L54" i="11"/>
  <c r="J11" i="11"/>
  <c r="J10" i="11" s="1"/>
  <c r="H11" i="11"/>
  <c r="H10" i="11" s="1"/>
  <c r="K66" i="11"/>
  <c r="K65" i="11" s="1"/>
  <c r="L109" i="11"/>
  <c r="G127" i="11"/>
  <c r="G65" i="11" s="1"/>
  <c r="H66" i="11"/>
  <c r="H65" i="11" s="1"/>
  <c r="L118" i="11"/>
  <c r="L124" i="11"/>
  <c r="I12" i="11"/>
  <c r="L38" i="11"/>
  <c r="L49" i="11"/>
  <c r="I128" i="11"/>
  <c r="L122" i="11"/>
  <c r="L67" i="11"/>
  <c r="L119" i="11"/>
  <c r="I34" i="11"/>
  <c r="L34" i="11" s="1"/>
  <c r="L55" i="11"/>
  <c r="I76" i="11"/>
  <c r="L76" i="11" s="1"/>
  <c r="L110" i="11"/>
  <c r="L125" i="11"/>
  <c r="I127" i="11" l="1"/>
  <c r="L127" i="11" s="1"/>
  <c r="L128" i="11"/>
  <c r="L12" i="11"/>
  <c r="I11" i="11"/>
  <c r="I66" i="11"/>
  <c r="L11" i="11" l="1"/>
  <c r="I10" i="11"/>
  <c r="L10" i="11" s="1"/>
  <c r="I65" i="11"/>
  <c r="L65" i="11" s="1"/>
  <c r="L66" i="11"/>
  <c r="J10" i="7" l="1"/>
  <c r="J9" i="7" s="1"/>
  <c r="J8" i="7" s="1"/>
  <c r="K9" i="7"/>
  <c r="K8" i="7"/>
  <c r="G8" i="7"/>
  <c r="H8" i="7"/>
  <c r="I8" i="7"/>
  <c r="G9" i="7"/>
  <c r="H9" i="7"/>
  <c r="I9" i="7"/>
  <c r="F9" i="7"/>
  <c r="F8" i="7"/>
  <c r="L25" i="1"/>
  <c r="L24" i="1"/>
  <c r="L157" i="3"/>
  <c r="L156" i="3"/>
  <c r="L154" i="3"/>
  <c r="L152" i="3"/>
  <c r="L149" i="3"/>
  <c r="L147" i="3"/>
  <c r="L145" i="3"/>
  <c r="L144" i="3"/>
  <c r="L142" i="3"/>
  <c r="L141" i="3"/>
  <c r="L139" i="3"/>
  <c r="L138" i="3"/>
  <c r="L137" i="3"/>
  <c r="L136" i="3"/>
  <c r="L135" i="3"/>
  <c r="L134" i="3"/>
  <c r="L133" i="3"/>
  <c r="L131" i="3"/>
  <c r="L130" i="3"/>
  <c r="L126" i="3"/>
  <c r="L123" i="3"/>
  <c r="L120" i="3"/>
  <c r="L117" i="3"/>
  <c r="L116" i="3"/>
  <c r="L115" i="3"/>
  <c r="L111" i="3"/>
  <c r="L108" i="3"/>
  <c r="L107" i="3"/>
  <c r="L106" i="3"/>
  <c r="L105" i="3"/>
  <c r="L104" i="3"/>
  <c r="L103" i="3"/>
  <c r="L102" i="3"/>
  <c r="L100" i="3"/>
  <c r="L98" i="3"/>
  <c r="L97" i="3"/>
  <c r="L96" i="3"/>
  <c r="L95" i="3"/>
  <c r="L94" i="3"/>
  <c r="L93" i="3"/>
  <c r="L92" i="3"/>
  <c r="L91" i="3"/>
  <c r="L90" i="3"/>
  <c r="L88" i="3"/>
  <c r="L87" i="3"/>
  <c r="L86" i="3"/>
  <c r="L85" i="3"/>
  <c r="L84" i="3"/>
  <c r="L83" i="3"/>
  <c r="L81" i="3"/>
  <c r="L80" i="3"/>
  <c r="L79" i="3"/>
  <c r="L78" i="3"/>
  <c r="L75" i="3"/>
  <c r="L74" i="3"/>
  <c r="L72" i="3"/>
  <c r="L70" i="3"/>
  <c r="L69" i="3"/>
  <c r="L63" i="3"/>
  <c r="L61" i="3"/>
  <c r="L60" i="3"/>
  <c r="L56" i="3"/>
  <c r="L52" i="3"/>
  <c r="L50" i="3"/>
  <c r="L47" i="3"/>
  <c r="L46" i="3"/>
  <c r="L43" i="3"/>
  <c r="L42" i="3"/>
  <c r="L40" i="3"/>
  <c r="L39" i="3"/>
  <c r="L36" i="3"/>
  <c r="L33" i="3"/>
  <c r="L32" i="3"/>
  <c r="L31" i="3"/>
  <c r="L28" i="3"/>
  <c r="L27" i="3"/>
  <c r="L26" i="3"/>
  <c r="L25" i="3"/>
  <c r="L23" i="3"/>
  <c r="L21" i="3"/>
  <c r="L20" i="3"/>
  <c r="L18" i="3"/>
  <c r="L17" i="3"/>
  <c r="L15" i="3"/>
  <c r="L14" i="3"/>
  <c r="I44" i="5"/>
  <c r="I42" i="5"/>
  <c r="I36" i="5"/>
  <c r="I35" i="5"/>
  <c r="I32" i="5"/>
  <c r="I30" i="5"/>
  <c r="I28" i="5"/>
  <c r="I24" i="5"/>
  <c r="I22" i="5"/>
  <c r="I16" i="5"/>
  <c r="I15" i="5"/>
  <c r="I12" i="5"/>
  <c r="I10" i="5"/>
  <c r="I8" i="5"/>
  <c r="I7" i="8"/>
  <c r="I8" i="8"/>
  <c r="I6" i="8"/>
  <c r="K264" i="7"/>
  <c r="K265" i="7"/>
  <c r="K266" i="7"/>
  <c r="K268" i="7"/>
  <c r="K269" i="7"/>
  <c r="K218" i="7"/>
  <c r="K219" i="7"/>
  <c r="K220" i="7"/>
  <c r="K221" i="7"/>
  <c r="K222" i="7"/>
  <c r="K223" i="7"/>
  <c r="K226" i="7"/>
  <c r="K250" i="7"/>
  <c r="K254" i="7"/>
  <c r="K262" i="7"/>
  <c r="K217" i="7"/>
  <c r="K153" i="7"/>
  <c r="K157" i="7"/>
  <c r="K158" i="7"/>
  <c r="K159" i="7"/>
  <c r="K170" i="7"/>
  <c r="K171" i="7"/>
  <c r="K172" i="7"/>
  <c r="K174" i="7"/>
  <c r="K175" i="7"/>
  <c r="K176" i="7"/>
  <c r="K177" i="7"/>
  <c r="K181" i="7"/>
  <c r="K182" i="7"/>
  <c r="K183" i="7"/>
  <c r="K185" i="7"/>
  <c r="K186" i="7"/>
  <c r="K187" i="7"/>
  <c r="K190" i="7"/>
  <c r="K191" i="7"/>
  <c r="K192" i="7"/>
  <c r="K195" i="7"/>
  <c r="K198" i="7"/>
  <c r="K200" i="7"/>
  <c r="K201" i="7"/>
  <c r="K203" i="7"/>
  <c r="K204" i="7"/>
  <c r="K206" i="7"/>
  <c r="K207" i="7"/>
  <c r="K211" i="7"/>
  <c r="K212" i="7"/>
  <c r="K213" i="7"/>
  <c r="I91" i="7"/>
  <c r="J91" i="7"/>
  <c r="K62" i="7"/>
  <c r="K63" i="7"/>
  <c r="K64" i="7"/>
  <c r="K65" i="7"/>
  <c r="K66" i="7"/>
  <c r="K67" i="7"/>
  <c r="K68" i="7"/>
  <c r="K69" i="7"/>
  <c r="K70" i="7"/>
  <c r="K72" i="7"/>
  <c r="K73" i="7"/>
  <c r="K74" i="7"/>
  <c r="K78" i="7"/>
  <c r="K80" i="7"/>
  <c r="K81" i="7"/>
  <c r="K82" i="7"/>
  <c r="K83" i="7"/>
  <c r="K84" i="7"/>
  <c r="K86" i="7"/>
  <c r="K92" i="7"/>
  <c r="K93" i="7"/>
  <c r="K96" i="7"/>
  <c r="K97" i="7"/>
  <c r="K98" i="7"/>
  <c r="K99" i="7"/>
  <c r="K100" i="7"/>
  <c r="K102" i="7"/>
  <c r="K103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1" i="7"/>
  <c r="K40" i="7"/>
  <c r="K39" i="7"/>
  <c r="K38" i="7"/>
  <c r="K37" i="7"/>
  <c r="K31" i="7"/>
  <c r="K27" i="7"/>
  <c r="K22" i="7"/>
  <c r="K21" i="7"/>
  <c r="K16" i="7"/>
  <c r="K15" i="7"/>
  <c r="K13" i="7"/>
  <c r="K12" i="7"/>
  <c r="K11" i="7"/>
  <c r="J228" i="7"/>
  <c r="J227" i="7" s="1"/>
  <c r="G240" i="7"/>
  <c r="H240" i="7"/>
  <c r="I240" i="7"/>
  <c r="J240" i="7"/>
  <c r="F240" i="7"/>
  <c r="I26" i="1"/>
  <c r="J26" i="1"/>
  <c r="K26" i="1"/>
  <c r="G325" i="7"/>
  <c r="H325" i="7"/>
  <c r="I325" i="7"/>
  <c r="J325" i="7"/>
  <c r="F325" i="7"/>
  <c r="I259" i="7"/>
  <c r="J259" i="7"/>
  <c r="G164" i="7"/>
  <c r="H164" i="7"/>
  <c r="I164" i="7"/>
  <c r="J164" i="7"/>
  <c r="F164" i="7"/>
  <c r="I156" i="7"/>
  <c r="J156" i="7"/>
  <c r="I138" i="7"/>
  <c r="J138" i="7"/>
  <c r="I136" i="7"/>
  <c r="J136" i="7"/>
  <c r="I134" i="7"/>
  <c r="J134" i="7"/>
  <c r="I131" i="7"/>
  <c r="J131" i="7"/>
  <c r="I101" i="7"/>
  <c r="J101" i="7"/>
  <c r="I95" i="7"/>
  <c r="J95" i="7"/>
  <c r="F10" i="7"/>
  <c r="G10" i="7"/>
  <c r="H10" i="7"/>
  <c r="I10" i="7"/>
  <c r="I317" i="7"/>
  <c r="J317" i="7"/>
  <c r="F317" i="7"/>
  <c r="G317" i="7"/>
  <c r="H317" i="7"/>
  <c r="G228" i="7"/>
  <c r="G227" i="7" s="1"/>
  <c r="H228" i="7"/>
  <c r="H227" i="7" s="1"/>
  <c r="I228" i="7"/>
  <c r="I227" i="7" s="1"/>
  <c r="F228" i="7"/>
  <c r="F227" i="7" s="1"/>
  <c r="G323" i="7"/>
  <c r="H323" i="7"/>
  <c r="I323" i="7"/>
  <c r="J323" i="7"/>
  <c r="F323" i="7"/>
  <c r="G245" i="7"/>
  <c r="G244" i="7" s="1"/>
  <c r="H245" i="7"/>
  <c r="H244" i="7" s="1"/>
  <c r="I245" i="7"/>
  <c r="I244" i="7" s="1"/>
  <c r="J245" i="7"/>
  <c r="J244" i="7" s="1"/>
  <c r="F245" i="7"/>
  <c r="F244" i="7" s="1"/>
  <c r="G242" i="7"/>
  <c r="H242" i="7"/>
  <c r="I242" i="7"/>
  <c r="J242" i="7"/>
  <c r="F242" i="7"/>
  <c r="G233" i="7"/>
  <c r="H233" i="7"/>
  <c r="I233" i="7"/>
  <c r="J233" i="7"/>
  <c r="G231" i="7"/>
  <c r="H231" i="7"/>
  <c r="I231" i="7"/>
  <c r="J231" i="7"/>
  <c r="F233" i="7"/>
  <c r="F231" i="7"/>
  <c r="G161" i="7"/>
  <c r="H161" i="7"/>
  <c r="I161" i="7"/>
  <c r="J161" i="7"/>
  <c r="F161" i="7"/>
  <c r="G138" i="7"/>
  <c r="H138" i="7"/>
  <c r="F138" i="7"/>
  <c r="H140" i="3"/>
  <c r="I140" i="3"/>
  <c r="L140" i="3" s="1"/>
  <c r="J140" i="3"/>
  <c r="K140" i="3"/>
  <c r="G140" i="3"/>
  <c r="E33" i="5"/>
  <c r="I33" i="5" s="1"/>
  <c r="F33" i="5"/>
  <c r="G33" i="5"/>
  <c r="H33" i="5"/>
  <c r="C33" i="5"/>
  <c r="D13" i="5"/>
  <c r="E13" i="5"/>
  <c r="F13" i="5"/>
  <c r="I13" i="5" s="1"/>
  <c r="G13" i="5"/>
  <c r="H13" i="5"/>
  <c r="C13" i="5"/>
  <c r="H45" i="3"/>
  <c r="I45" i="3"/>
  <c r="I44" i="3" s="1"/>
  <c r="J45" i="3"/>
  <c r="J44" i="3" s="1"/>
  <c r="K45" i="3"/>
  <c r="K44" i="3" s="1"/>
  <c r="G45" i="3"/>
  <c r="G44" i="3" s="1"/>
  <c r="H24" i="3"/>
  <c r="I24" i="3"/>
  <c r="J24" i="3"/>
  <c r="K24" i="3"/>
  <c r="G24" i="3"/>
  <c r="H13" i="3"/>
  <c r="I13" i="3"/>
  <c r="J13" i="3"/>
  <c r="K13" i="3"/>
  <c r="G13" i="3"/>
  <c r="I79" i="7"/>
  <c r="J79" i="7"/>
  <c r="I77" i="7"/>
  <c r="J77" i="7"/>
  <c r="I75" i="7"/>
  <c r="J75" i="7"/>
  <c r="I71" i="7"/>
  <c r="J71" i="7"/>
  <c r="I36" i="7"/>
  <c r="J36" i="7"/>
  <c r="H36" i="7"/>
  <c r="I26" i="7"/>
  <c r="J26" i="7"/>
  <c r="H26" i="7"/>
  <c r="H298" i="7"/>
  <c r="G293" i="7"/>
  <c r="H293" i="7"/>
  <c r="I293" i="7"/>
  <c r="J293" i="7"/>
  <c r="F293" i="7"/>
  <c r="J280" i="7"/>
  <c r="I280" i="7"/>
  <c r="H280" i="7"/>
  <c r="G280" i="7"/>
  <c r="F280" i="7"/>
  <c r="J276" i="7"/>
  <c r="I276" i="7"/>
  <c r="H276" i="7"/>
  <c r="G276" i="7"/>
  <c r="F276" i="7"/>
  <c r="J302" i="7"/>
  <c r="I302" i="7"/>
  <c r="H302" i="7"/>
  <c r="G302" i="7"/>
  <c r="F302" i="7"/>
  <c r="J298" i="7"/>
  <c r="I298" i="7"/>
  <c r="G298" i="7"/>
  <c r="F298" i="7"/>
  <c r="G42" i="7"/>
  <c r="I42" i="7"/>
  <c r="J42" i="7"/>
  <c r="F42" i="7"/>
  <c r="G261" i="7"/>
  <c r="I261" i="7"/>
  <c r="J261" i="7"/>
  <c r="F261" i="7"/>
  <c r="F101" i="7"/>
  <c r="G256" i="7"/>
  <c r="H256" i="7"/>
  <c r="I256" i="7"/>
  <c r="J256" i="7"/>
  <c r="F256" i="7"/>
  <c r="G252" i="7"/>
  <c r="H252" i="7"/>
  <c r="I252" i="7"/>
  <c r="J252" i="7"/>
  <c r="F252" i="7"/>
  <c r="G248" i="7"/>
  <c r="H248" i="7"/>
  <c r="I248" i="7"/>
  <c r="J248" i="7"/>
  <c r="F248" i="7"/>
  <c r="G197" i="7"/>
  <c r="I197" i="7"/>
  <c r="J197" i="7"/>
  <c r="F197" i="7"/>
  <c r="G194" i="7"/>
  <c r="I194" i="7"/>
  <c r="J194" i="7"/>
  <c r="F194" i="7"/>
  <c r="F26" i="7"/>
  <c r="G26" i="7"/>
  <c r="G225" i="7"/>
  <c r="H225" i="7"/>
  <c r="I225" i="7"/>
  <c r="J225" i="7"/>
  <c r="F225" i="7"/>
  <c r="G216" i="7"/>
  <c r="I216" i="7"/>
  <c r="J216" i="7"/>
  <c r="F216" i="7"/>
  <c r="G188" i="7"/>
  <c r="H188" i="7"/>
  <c r="I188" i="7"/>
  <c r="J188" i="7"/>
  <c r="F188" i="7"/>
  <c r="G173" i="7"/>
  <c r="H173" i="7"/>
  <c r="I173" i="7"/>
  <c r="J173" i="7"/>
  <c r="F173" i="7"/>
  <c r="G169" i="7"/>
  <c r="H169" i="7"/>
  <c r="I169" i="7"/>
  <c r="F169" i="7"/>
  <c r="J169" i="7"/>
  <c r="G156" i="7"/>
  <c r="H156" i="7"/>
  <c r="F156" i="7"/>
  <c r="G30" i="7"/>
  <c r="H30" i="7"/>
  <c r="K30" i="7" s="1"/>
  <c r="I30" i="7"/>
  <c r="J30" i="7"/>
  <c r="F30" i="7"/>
  <c r="F7" i="8"/>
  <c r="F6" i="8" s="1"/>
  <c r="G7" i="8"/>
  <c r="G6" i="8" s="1"/>
  <c r="H7" i="8"/>
  <c r="H6" i="8" s="1"/>
  <c r="F43" i="5"/>
  <c r="G43" i="5"/>
  <c r="H43" i="5"/>
  <c r="F41" i="5"/>
  <c r="G41" i="5"/>
  <c r="H41" i="5"/>
  <c r="F31" i="5"/>
  <c r="G31" i="5"/>
  <c r="H31" i="5"/>
  <c r="F29" i="5"/>
  <c r="G29" i="5"/>
  <c r="H29" i="5"/>
  <c r="F27" i="5"/>
  <c r="G27" i="5"/>
  <c r="H27" i="5"/>
  <c r="F23" i="5"/>
  <c r="G23" i="5"/>
  <c r="H23" i="5"/>
  <c r="F21" i="5"/>
  <c r="G21" i="5"/>
  <c r="H21" i="5"/>
  <c r="F11" i="5"/>
  <c r="G11" i="5"/>
  <c r="H11" i="5"/>
  <c r="F9" i="5"/>
  <c r="G9" i="5"/>
  <c r="H9" i="5"/>
  <c r="F7" i="5"/>
  <c r="G7" i="5"/>
  <c r="H7" i="5"/>
  <c r="I155" i="3"/>
  <c r="J155" i="3"/>
  <c r="K155" i="3"/>
  <c r="I153" i="3"/>
  <c r="J153" i="3"/>
  <c r="K153" i="3"/>
  <c r="I151" i="3"/>
  <c r="J151" i="3"/>
  <c r="K151" i="3"/>
  <c r="I148" i="3"/>
  <c r="J148" i="3"/>
  <c r="K148" i="3"/>
  <c r="I146" i="3"/>
  <c r="J146" i="3"/>
  <c r="K146" i="3"/>
  <c r="I143" i="3"/>
  <c r="J143" i="3"/>
  <c r="K143" i="3"/>
  <c r="I132" i="3"/>
  <c r="J132" i="3"/>
  <c r="K132" i="3"/>
  <c r="I129" i="3"/>
  <c r="J129" i="3"/>
  <c r="K129" i="3"/>
  <c r="I125" i="3"/>
  <c r="I124" i="3" s="1"/>
  <c r="J125" i="3"/>
  <c r="J124" i="3" s="1"/>
  <c r="K125" i="3"/>
  <c r="K124" i="3" s="1"/>
  <c r="I122" i="3"/>
  <c r="I121" i="3" s="1"/>
  <c r="J122" i="3"/>
  <c r="J121" i="3" s="1"/>
  <c r="K122" i="3"/>
  <c r="K121" i="3" s="1"/>
  <c r="I119" i="3"/>
  <c r="I118" i="3" s="1"/>
  <c r="J119" i="3"/>
  <c r="J118" i="3" s="1"/>
  <c r="K119" i="3"/>
  <c r="K118" i="3" s="1"/>
  <c r="I112" i="3"/>
  <c r="J112" i="3"/>
  <c r="K112" i="3"/>
  <c r="I110" i="3"/>
  <c r="J110" i="3"/>
  <c r="K110" i="3"/>
  <c r="I101" i="3"/>
  <c r="J101" i="3"/>
  <c r="K101" i="3"/>
  <c r="I99" i="3"/>
  <c r="J99" i="3"/>
  <c r="K99" i="3"/>
  <c r="I89" i="3"/>
  <c r="J89" i="3"/>
  <c r="K89" i="3"/>
  <c r="I82" i="3"/>
  <c r="J82" i="3"/>
  <c r="K82" i="3"/>
  <c r="I77" i="3"/>
  <c r="J77" i="3"/>
  <c r="K77" i="3"/>
  <c r="I73" i="3"/>
  <c r="J73" i="3"/>
  <c r="K73" i="3"/>
  <c r="I71" i="3"/>
  <c r="J71" i="3"/>
  <c r="K71" i="3"/>
  <c r="I68" i="3"/>
  <c r="J68" i="3"/>
  <c r="K68" i="3"/>
  <c r="I62" i="3"/>
  <c r="J62" i="3"/>
  <c r="K62" i="3"/>
  <c r="I59" i="3"/>
  <c r="J59" i="3"/>
  <c r="K59" i="3"/>
  <c r="I55" i="3"/>
  <c r="J55" i="3"/>
  <c r="K55" i="3"/>
  <c r="I51" i="3"/>
  <c r="J51" i="3"/>
  <c r="K51" i="3"/>
  <c r="I49" i="3"/>
  <c r="J49" i="3"/>
  <c r="K49" i="3"/>
  <c r="I41" i="3"/>
  <c r="J41" i="3"/>
  <c r="K41" i="3"/>
  <c r="K38" i="3"/>
  <c r="K35" i="3"/>
  <c r="K34" i="3" s="1"/>
  <c r="I38" i="3"/>
  <c r="J38" i="3"/>
  <c r="I35" i="3"/>
  <c r="I34" i="3" s="1"/>
  <c r="J35" i="3"/>
  <c r="J34" i="3" s="1"/>
  <c r="I30" i="3"/>
  <c r="I29" i="3" s="1"/>
  <c r="J30" i="3"/>
  <c r="J29" i="3" s="1"/>
  <c r="K30" i="3"/>
  <c r="K29" i="3" s="1"/>
  <c r="I22" i="3"/>
  <c r="J22" i="3"/>
  <c r="K22" i="3"/>
  <c r="I19" i="3"/>
  <c r="J19" i="3"/>
  <c r="K19" i="3"/>
  <c r="I16" i="3"/>
  <c r="J16" i="3"/>
  <c r="K16" i="3"/>
  <c r="H155" i="3"/>
  <c r="G155" i="3"/>
  <c r="C7" i="8"/>
  <c r="C6" i="8" s="1"/>
  <c r="C43" i="5"/>
  <c r="C41" i="5"/>
  <c r="C31" i="5"/>
  <c r="C29" i="5"/>
  <c r="C27" i="5"/>
  <c r="C23" i="5"/>
  <c r="C21" i="5"/>
  <c r="C11" i="5"/>
  <c r="C9" i="5"/>
  <c r="C7" i="5"/>
  <c r="G153" i="3"/>
  <c r="G151" i="3"/>
  <c r="G148" i="3"/>
  <c r="G146" i="3"/>
  <c r="G143" i="3"/>
  <c r="G132" i="3"/>
  <c r="G129" i="3"/>
  <c r="G125" i="3"/>
  <c r="G124" i="3" s="1"/>
  <c r="G122" i="3"/>
  <c r="G121" i="3" s="1"/>
  <c r="G119" i="3"/>
  <c r="G118" i="3" s="1"/>
  <c r="G112" i="3"/>
  <c r="G110" i="3"/>
  <c r="G101" i="3"/>
  <c r="G99" i="3"/>
  <c r="G89" i="3"/>
  <c r="G82" i="3"/>
  <c r="G77" i="3"/>
  <c r="G73" i="3"/>
  <c r="G71" i="3"/>
  <c r="G68" i="3"/>
  <c r="G62" i="3"/>
  <c r="G59" i="3"/>
  <c r="G55" i="3"/>
  <c r="G51" i="3"/>
  <c r="G49" i="3"/>
  <c r="G41" i="3"/>
  <c r="G38" i="3"/>
  <c r="G35" i="3"/>
  <c r="G34" i="3" s="1"/>
  <c r="G30" i="3"/>
  <c r="G29" i="3" s="1"/>
  <c r="G22" i="3"/>
  <c r="G19" i="3"/>
  <c r="G16" i="3"/>
  <c r="H148" i="3"/>
  <c r="G101" i="7"/>
  <c r="G95" i="7"/>
  <c r="H259" i="7"/>
  <c r="G259" i="7"/>
  <c r="L148" i="3" l="1"/>
  <c r="L24" i="3"/>
  <c r="L45" i="3"/>
  <c r="K48" i="3"/>
  <c r="K109" i="3"/>
  <c r="G48" i="3"/>
  <c r="J48" i="3"/>
  <c r="I48" i="3"/>
  <c r="L13" i="3"/>
  <c r="L155" i="3"/>
  <c r="G26" i="5"/>
  <c r="C26" i="5"/>
  <c r="K169" i="7"/>
  <c r="H230" i="7"/>
  <c r="K156" i="7"/>
  <c r="K225" i="7"/>
  <c r="K26" i="7"/>
  <c r="I230" i="7"/>
  <c r="K188" i="7"/>
  <c r="K248" i="7"/>
  <c r="F322" i="7"/>
  <c r="F321" i="7" s="1"/>
  <c r="K252" i="7"/>
  <c r="K173" i="7"/>
  <c r="F230" i="7"/>
  <c r="G230" i="7"/>
  <c r="J230" i="7"/>
  <c r="J258" i="7"/>
  <c r="I258" i="7"/>
  <c r="H297" i="7"/>
  <c r="J322" i="7"/>
  <c r="J321" i="7" s="1"/>
  <c r="H322" i="7"/>
  <c r="H321" i="7" s="1"/>
  <c r="I322" i="7"/>
  <c r="I321" i="7" s="1"/>
  <c r="F160" i="7"/>
  <c r="G322" i="7"/>
  <c r="G321" i="7" s="1"/>
  <c r="G297" i="7" s="1"/>
  <c r="G160" i="7"/>
  <c r="I160" i="7"/>
  <c r="H25" i="7"/>
  <c r="H160" i="7"/>
  <c r="J160" i="7"/>
  <c r="I94" i="7"/>
  <c r="J94" i="7"/>
  <c r="G37" i="3"/>
  <c r="G150" i="3"/>
  <c r="G109" i="3"/>
  <c r="K150" i="3"/>
  <c r="C6" i="5"/>
  <c r="I109" i="3"/>
  <c r="J12" i="3"/>
  <c r="K12" i="3"/>
  <c r="I12" i="3"/>
  <c r="J150" i="3"/>
  <c r="I150" i="3"/>
  <c r="G12" i="3"/>
  <c r="I67" i="3"/>
  <c r="K54" i="3"/>
  <c r="K53" i="3" s="1"/>
  <c r="K11" i="1" s="1"/>
  <c r="J35" i="7"/>
  <c r="I35" i="7"/>
  <c r="J25" i="7"/>
  <c r="J24" i="7" s="1"/>
  <c r="F25" i="7"/>
  <c r="I25" i="7"/>
  <c r="I24" i="7" s="1"/>
  <c r="J297" i="7"/>
  <c r="J274" i="7" s="1"/>
  <c r="I297" i="7"/>
  <c r="I274" i="7" s="1"/>
  <c r="F297" i="7"/>
  <c r="F275" i="7"/>
  <c r="J247" i="7"/>
  <c r="G247" i="7"/>
  <c r="H275" i="7"/>
  <c r="G275" i="7"/>
  <c r="G25" i="7"/>
  <c r="I247" i="7"/>
  <c r="H247" i="7"/>
  <c r="F193" i="7"/>
  <c r="F247" i="7"/>
  <c r="J193" i="7"/>
  <c r="I193" i="7"/>
  <c r="G193" i="7"/>
  <c r="I54" i="3"/>
  <c r="K37" i="3"/>
  <c r="J109" i="3"/>
  <c r="H26" i="5"/>
  <c r="F26" i="5"/>
  <c r="G6" i="5"/>
  <c r="H6" i="5"/>
  <c r="F6" i="5"/>
  <c r="I128" i="3"/>
  <c r="K128" i="3"/>
  <c r="J128" i="3"/>
  <c r="I76" i="3"/>
  <c r="J76" i="3"/>
  <c r="K76" i="3"/>
  <c r="J67" i="3"/>
  <c r="K67" i="3"/>
  <c r="J54" i="3"/>
  <c r="J53" i="3" s="1"/>
  <c r="J11" i="1" s="1"/>
  <c r="J37" i="3"/>
  <c r="I37" i="3"/>
  <c r="G128" i="3"/>
  <c r="G67" i="3"/>
  <c r="G76" i="3"/>
  <c r="G54" i="3"/>
  <c r="G79" i="7"/>
  <c r="G258" i="7"/>
  <c r="K263" i="7"/>
  <c r="H194" i="7"/>
  <c r="K194" i="7" s="1"/>
  <c r="G91" i="7"/>
  <c r="H143" i="3"/>
  <c r="L143" i="3" s="1"/>
  <c r="H22" i="3"/>
  <c r="L22" i="3" s="1"/>
  <c r="I11" i="3" l="1"/>
  <c r="I10" i="1" s="1"/>
  <c r="I53" i="3"/>
  <c r="K25" i="7"/>
  <c r="K247" i="7"/>
  <c r="I34" i="7"/>
  <c r="I23" i="7" s="1"/>
  <c r="J34" i="7"/>
  <c r="J23" i="7" s="1"/>
  <c r="G127" i="3"/>
  <c r="G14" i="1" s="1"/>
  <c r="K127" i="3"/>
  <c r="K14" i="1" s="1"/>
  <c r="I66" i="3"/>
  <c r="J127" i="3"/>
  <c r="J14" i="1" s="1"/>
  <c r="F274" i="7"/>
  <c r="G274" i="7"/>
  <c r="H274" i="7"/>
  <c r="H197" i="7"/>
  <c r="K197" i="7" s="1"/>
  <c r="H261" i="7"/>
  <c r="H42" i="7"/>
  <c r="K42" i="7" s="1"/>
  <c r="H216" i="7"/>
  <c r="K216" i="7" s="1"/>
  <c r="J11" i="3"/>
  <c r="H101" i="7"/>
  <c r="K101" i="7" s="1"/>
  <c r="I127" i="3"/>
  <c r="J66" i="3"/>
  <c r="J13" i="1" s="1"/>
  <c r="K66" i="3"/>
  <c r="G66" i="3"/>
  <c r="H79" i="7"/>
  <c r="K79" i="7" s="1"/>
  <c r="G11" i="3"/>
  <c r="G10" i="1" s="1"/>
  <c r="F168" i="7"/>
  <c r="G168" i="7"/>
  <c r="H168" i="7"/>
  <c r="K61" i="7"/>
  <c r="K104" i="7"/>
  <c r="K105" i="7"/>
  <c r="K106" i="7"/>
  <c r="K107" i="7"/>
  <c r="K108" i="7"/>
  <c r="K109" i="7"/>
  <c r="K110" i="7"/>
  <c r="K111" i="7"/>
  <c r="K112" i="7"/>
  <c r="K113" i="7"/>
  <c r="K114" i="7"/>
  <c r="K115" i="7"/>
  <c r="K116" i="7"/>
  <c r="K117" i="7"/>
  <c r="K120" i="7"/>
  <c r="K121" i="7"/>
  <c r="K122" i="7"/>
  <c r="K123" i="7"/>
  <c r="K124" i="7"/>
  <c r="K125" i="7"/>
  <c r="K126" i="7"/>
  <c r="K127" i="7"/>
  <c r="K128" i="7"/>
  <c r="K130" i="7"/>
  <c r="K132" i="7"/>
  <c r="K133" i="7"/>
  <c r="K135" i="7"/>
  <c r="K139" i="7"/>
  <c r="K140" i="7"/>
  <c r="K141" i="7"/>
  <c r="K142" i="7"/>
  <c r="K143" i="7"/>
  <c r="K144" i="7"/>
  <c r="K145" i="7"/>
  <c r="K146" i="7"/>
  <c r="K147" i="7"/>
  <c r="K148" i="7"/>
  <c r="G131" i="7"/>
  <c r="G24" i="7"/>
  <c r="H24" i="7"/>
  <c r="F24" i="7"/>
  <c r="F258" i="7"/>
  <c r="G136" i="7"/>
  <c r="H136" i="7"/>
  <c r="F136" i="7"/>
  <c r="G134" i="7"/>
  <c r="H134" i="7"/>
  <c r="F134" i="7"/>
  <c r="H131" i="7"/>
  <c r="F131" i="7"/>
  <c r="H95" i="7"/>
  <c r="K95" i="7" s="1"/>
  <c r="F95" i="7"/>
  <c r="F36" i="7"/>
  <c r="H91" i="7"/>
  <c r="K91" i="7" s="1"/>
  <c r="F91" i="7"/>
  <c r="F79" i="7"/>
  <c r="G77" i="7"/>
  <c r="H77" i="7"/>
  <c r="K77" i="7" s="1"/>
  <c r="F77" i="7"/>
  <c r="G75" i="7"/>
  <c r="H75" i="7"/>
  <c r="F75" i="7"/>
  <c r="G71" i="7"/>
  <c r="H71" i="7"/>
  <c r="F71" i="7"/>
  <c r="G36" i="7"/>
  <c r="K36" i="7" s="1"/>
  <c r="D7" i="8"/>
  <c r="D6" i="8" s="1"/>
  <c r="E7" i="8"/>
  <c r="E6" i="8"/>
  <c r="D36" i="5"/>
  <c r="D33" i="5" s="1"/>
  <c r="D32" i="5"/>
  <c r="D31" i="5" s="1"/>
  <c r="D30" i="5"/>
  <c r="D29" i="5" s="1"/>
  <c r="D27" i="5"/>
  <c r="E27" i="5"/>
  <c r="I27" i="5" s="1"/>
  <c r="E29" i="5"/>
  <c r="I29" i="5" s="1"/>
  <c r="E31" i="5"/>
  <c r="I31" i="5" s="1"/>
  <c r="D41" i="5"/>
  <c r="E41" i="5"/>
  <c r="I41" i="5" s="1"/>
  <c r="D43" i="5"/>
  <c r="E43" i="5"/>
  <c r="I43" i="5" s="1"/>
  <c r="E21" i="5"/>
  <c r="I21" i="5" s="1"/>
  <c r="D21" i="5"/>
  <c r="I11" i="1" l="1"/>
  <c r="I13" i="1"/>
  <c r="K71" i="7"/>
  <c r="K24" i="7"/>
  <c r="K168" i="7"/>
  <c r="H258" i="7"/>
  <c r="K258" i="7" s="1"/>
  <c r="K261" i="7"/>
  <c r="I14" i="1"/>
  <c r="I65" i="3"/>
  <c r="G65" i="3"/>
  <c r="J15" i="1"/>
  <c r="J10" i="1"/>
  <c r="G13" i="1"/>
  <c r="K65" i="3"/>
  <c r="K13" i="1"/>
  <c r="K15" i="1" s="1"/>
  <c r="H193" i="7"/>
  <c r="K193" i="7" s="1"/>
  <c r="F94" i="7"/>
  <c r="G94" i="7"/>
  <c r="H94" i="7"/>
  <c r="I10" i="3"/>
  <c r="J10" i="3"/>
  <c r="J65" i="3"/>
  <c r="G35" i="7"/>
  <c r="H35" i="7"/>
  <c r="K35" i="7" s="1"/>
  <c r="K138" i="7"/>
  <c r="K134" i="7"/>
  <c r="F35" i="7"/>
  <c r="K131" i="7"/>
  <c r="D26" i="5"/>
  <c r="E26" i="5"/>
  <c r="I26" i="5" s="1"/>
  <c r="D23" i="5"/>
  <c r="E23" i="5"/>
  <c r="I23" i="5" s="1"/>
  <c r="D7" i="5"/>
  <c r="E7" i="5"/>
  <c r="I7" i="5" s="1"/>
  <c r="D9" i="5"/>
  <c r="E9" i="5"/>
  <c r="I9" i="5" s="1"/>
  <c r="D11" i="5"/>
  <c r="E11" i="5"/>
  <c r="I11" i="5" s="1"/>
  <c r="H146" i="3"/>
  <c r="L146" i="3" s="1"/>
  <c r="H68" i="3"/>
  <c r="L68" i="3" s="1"/>
  <c r="H153" i="3"/>
  <c r="L153" i="3" s="1"/>
  <c r="H151" i="3"/>
  <c r="H132" i="3"/>
  <c r="L132" i="3" s="1"/>
  <c r="H129" i="3"/>
  <c r="L129" i="3" s="1"/>
  <c r="H125" i="3"/>
  <c r="H122" i="3"/>
  <c r="H119" i="3"/>
  <c r="H112" i="3"/>
  <c r="L112" i="3" s="1"/>
  <c r="H110" i="3"/>
  <c r="L110" i="3" s="1"/>
  <c r="H101" i="3"/>
  <c r="L101" i="3" s="1"/>
  <c r="H99" i="3"/>
  <c r="L99" i="3" s="1"/>
  <c r="H89" i="3"/>
  <c r="L89" i="3" s="1"/>
  <c r="H82" i="3"/>
  <c r="L82" i="3" s="1"/>
  <c r="H77" i="3"/>
  <c r="L77" i="3" s="1"/>
  <c r="H73" i="3"/>
  <c r="L73" i="3" s="1"/>
  <c r="H71" i="3"/>
  <c r="L71" i="3" s="1"/>
  <c r="H55" i="3"/>
  <c r="L55" i="3" s="1"/>
  <c r="H59" i="3"/>
  <c r="L59" i="3" s="1"/>
  <c r="H41" i="3"/>
  <c r="L41" i="3" s="1"/>
  <c r="H38" i="3"/>
  <c r="L38" i="3" s="1"/>
  <c r="H62" i="3"/>
  <c r="L62" i="3" s="1"/>
  <c r="H51" i="3"/>
  <c r="L51" i="3" s="1"/>
  <c r="H49" i="3"/>
  <c r="H44" i="3"/>
  <c r="L44" i="3" s="1"/>
  <c r="H35" i="3"/>
  <c r="H30" i="3"/>
  <c r="H19" i="3"/>
  <c r="L19" i="3" s="1"/>
  <c r="H16" i="3"/>
  <c r="L16" i="3" s="1"/>
  <c r="H121" i="3" l="1"/>
  <c r="L121" i="3" s="1"/>
  <c r="L122" i="3"/>
  <c r="H48" i="3"/>
  <c r="L48" i="3" s="1"/>
  <c r="L49" i="3"/>
  <c r="H124" i="3"/>
  <c r="L124" i="3" s="1"/>
  <c r="L125" i="3"/>
  <c r="H29" i="3"/>
  <c r="L29" i="3" s="1"/>
  <c r="L30" i="3"/>
  <c r="H150" i="3"/>
  <c r="L150" i="3" s="1"/>
  <c r="L151" i="3"/>
  <c r="H34" i="3"/>
  <c r="L34" i="3" s="1"/>
  <c r="L35" i="3"/>
  <c r="H118" i="3"/>
  <c r="L118" i="3" s="1"/>
  <c r="L119" i="3"/>
  <c r="K94" i="7"/>
  <c r="F34" i="7"/>
  <c r="F23" i="7" s="1"/>
  <c r="G34" i="7"/>
  <c r="G23" i="7" s="1"/>
  <c r="H34" i="7"/>
  <c r="H12" i="3"/>
  <c r="L12" i="3" s="1"/>
  <c r="J12" i="1"/>
  <c r="J16" i="1" s="1"/>
  <c r="J27" i="1" s="1"/>
  <c r="H128" i="3"/>
  <c r="L128" i="3" s="1"/>
  <c r="H109" i="3"/>
  <c r="L109" i="3" s="1"/>
  <c r="E6" i="5"/>
  <c r="I6" i="5" s="1"/>
  <c r="D6" i="5"/>
  <c r="H76" i="3"/>
  <c r="L76" i="3" s="1"/>
  <c r="H67" i="3"/>
  <c r="L67" i="3" s="1"/>
  <c r="H37" i="3"/>
  <c r="L37" i="3" s="1"/>
  <c r="K11" i="3"/>
  <c r="H54" i="3"/>
  <c r="G26" i="1"/>
  <c r="H23" i="1"/>
  <c r="J23" i="1"/>
  <c r="G23" i="1"/>
  <c r="H26" i="1"/>
  <c r="L26" i="1" s="1"/>
  <c r="H53" i="3" l="1"/>
  <c r="L54" i="3"/>
  <c r="H23" i="7"/>
  <c r="K23" i="7" s="1"/>
  <c r="K34" i="7"/>
  <c r="K10" i="3"/>
  <c r="K10" i="1"/>
  <c r="K12" i="1" s="1"/>
  <c r="K16" i="1" s="1"/>
  <c r="K27" i="1" s="1"/>
  <c r="H127" i="3"/>
  <c r="G53" i="3"/>
  <c r="G15" i="1"/>
  <c r="K10" i="7"/>
  <c r="H66" i="3"/>
  <c r="H11" i="3"/>
  <c r="H14" i="1" l="1"/>
  <c r="L14" i="1" s="1"/>
  <c r="L127" i="3"/>
  <c r="H10" i="1"/>
  <c r="L10" i="1" s="1"/>
  <c r="L11" i="3"/>
  <c r="H13" i="1"/>
  <c r="L13" i="1" s="1"/>
  <c r="L66" i="3"/>
  <c r="H11" i="1"/>
  <c r="L11" i="1" s="1"/>
  <c r="L53" i="3"/>
  <c r="H10" i="3"/>
  <c r="L10" i="3" s="1"/>
  <c r="I12" i="1"/>
  <c r="I15" i="1"/>
  <c r="G10" i="3"/>
  <c r="G11" i="1"/>
  <c r="H65" i="3"/>
  <c r="L65" i="3" s="1"/>
  <c r="H15" i="1" l="1"/>
  <c r="L15" i="1" s="1"/>
  <c r="H12" i="1"/>
  <c r="L12" i="1" s="1"/>
  <c r="I16" i="1"/>
  <c r="G12" i="1"/>
  <c r="H16" i="1" l="1"/>
  <c r="L16" i="1" s="1"/>
  <c r="I27" i="1"/>
  <c r="G16" i="1"/>
  <c r="H27" i="1" l="1"/>
  <c r="G27" i="1"/>
</calcChain>
</file>

<file path=xl/sharedStrings.xml><?xml version="1.0" encoding="utf-8"?>
<sst xmlns="http://schemas.openxmlformats.org/spreadsheetml/2006/main" count="938" uniqueCount="259">
  <si>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</si>
  <si>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</si>
  <si>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</si>
  <si>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</si>
  <si>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</si>
  <si>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</si>
  <si>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</si>
  <si>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</si>
  <si>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</si>
  <si>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</si>
  <si>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</si>
  <si>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</si>
  <si>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</si>
  <si>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</si>
  <si>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</si>
  <si>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</si>
  <si>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</si>
  <si>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</si>
  <si>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</si>
  <si>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</si>
  <si>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</si>
  <si>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</si>
  <si>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</si>
  <si>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</si>
  <si>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</si>
  <si>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</si>
  <si>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Prihodi od prodaje nefinancijske imovine</t>
  </si>
  <si>
    <t>Prihodi od prodaje proizvedene dugotrajne imovine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</si>
  <si>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</si>
  <si>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</si>
  <si>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</si>
  <si>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</si>
  <si>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</si>
  <si>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</si>
  <si>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</si>
  <si>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</si>
  <si>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</si>
  <si>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</si>
  <si>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</si>
  <si>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</si>
  <si>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</si>
  <si>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</si>
  <si>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</si>
  <si>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</si>
  <si>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</si>
  <si>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</si>
  <si>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</si>
  <si>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</si>
  <si>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</si>
  <si>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</si>
  <si>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</si>
  <si>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</si>
  <si>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</si>
  <si>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</si>
  <si>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</si>
  <si>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</si>
  <si>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</si>
  <si>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</si>
  <si>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</si>
  <si>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</si>
  <si>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</si>
  <si>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</si>
  <si>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</si>
  <si>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</si>
  <si>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</si>
  <si>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</si>
  <si>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</si>
  <si>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</si>
  <si>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</si>
  <si>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</si>
  <si>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Pomoći od međunarodnih organizacija te institucija i tijela EU</t>
  </si>
  <si>
    <t>Tekuće pomoći od institucija i tijela  EU</t>
  </si>
  <si>
    <t>Kapitalne pomoći od institucija i tijela  EU</t>
  </si>
  <si>
    <t>Pomoći od ostalih subjekata unutar općeg proračuna</t>
  </si>
  <si>
    <t>Tekuće pomoći od ostalih subjekata unutar općeg proračuna</t>
  </si>
  <si>
    <t>Kapitalne pomoći od ostalih subjekata unutar općeg proračuna</t>
  </si>
  <si>
    <t>Prijenosi između proračunskih korisnika istog proračuna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</si>
  <si>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</si>
  <si>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</si>
  <si>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</si>
  <si>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Prihodi od imovine</t>
  </si>
  <si>
    <t>Prihodi od financijske imovine</t>
  </si>
  <si>
    <t>Kamate na oročena sredstva i depozite po viđenju</t>
  </si>
  <si>
    <t>Prihodi od pozitivnih tečajnih razlika i razlika zbog primjene valutne klauzule</t>
  </si>
  <si>
    <t>Prihodi od upravnih i admin. pristojbi, pristojbi po pos.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</si>
  <si>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</si>
  <si>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</si>
  <si>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</si>
  <si>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>Prihodi od pruženih usluga</t>
  </si>
  <si>
    <t>Prihodi iz proračuna</t>
  </si>
  <si>
    <t>Prihodi iz proračuna za financiranje redovne djelatnosti proračunskih korisnika</t>
  </si>
  <si>
    <t>Prihodi za financiranje rashoda poslovanja</t>
  </si>
  <si>
    <t>Kazne, upravne mjere i ostali prihodi</t>
  </si>
  <si>
    <t>Kazne i upravne mjere</t>
  </si>
  <si>
    <t>Ostale kazne</t>
  </si>
  <si>
    <t>Ostali prihodi</t>
  </si>
  <si>
    <t>Prihodi od prodaje prijevoznih sredstava</t>
  </si>
  <si>
    <t>Prijevozna sredstva u cestovnom prometu</t>
  </si>
  <si>
    <t>Prihodi od prodaje višegodišnjih nasada i osnovnog stada</t>
  </si>
  <si>
    <t>Osnovno stado</t>
  </si>
  <si>
    <t>Donacije od pravnih i fizičkih osoba izvan proračuna</t>
  </si>
  <si>
    <t>Tekuće donacije</t>
  </si>
  <si>
    <t>Kapitalne donacije</t>
  </si>
  <si>
    <t>Prijevozna sredstva u pomorskom i riječnom prometu</t>
  </si>
  <si>
    <t>Prihodi od prodaje postrojenja i opreme</t>
  </si>
  <si>
    <t>Uređaji, strojevi i oprema za ostale namjene</t>
  </si>
  <si>
    <t>Plaće za prekovremeni rad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</si>
  <si>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</si>
  <si>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</si>
  <si>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</si>
  <si>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</si>
  <si>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</si>
  <si>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</si>
  <si>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</si>
  <si>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</si>
  <si>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</si>
  <si>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</si>
  <si>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</si>
  <si>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</si>
  <si>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</si>
  <si>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</si>
  <si>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</si>
  <si>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</si>
  <si>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</si>
  <si>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</si>
  <si>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</si>
  <si>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</si>
  <si>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</si>
  <si>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</si>
  <si>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</si>
  <si>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</si>
  <si>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</si>
  <si>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</si>
  <si>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</si>
  <si>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</si>
  <si>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</si>
  <si>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</si>
  <si>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</si>
  <si>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</si>
  <si>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</si>
  <si>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>Kamate za izdane vrijednosne papire</t>
  </si>
  <si>
    <t>Kamate za izdane trezorske zapise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</si>
  <si>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</si>
  <si>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</si>
  <si>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</si>
  <si>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</si>
  <si>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Pomoći dane u inozemstvo i unutar općeg proračuna</t>
  </si>
  <si>
    <t>Naknade građanima i kućanstvima na temelju osiguranja i druge naknade</t>
  </si>
  <si>
    <t>Ostale naknade građanima i kućanstvima iz proračuna</t>
  </si>
  <si>
    <t>Naknade građanima i kućanstvima u novcu</t>
  </si>
  <si>
    <t>Rashodi za nabavu proizvedene dugotrajne imovine</t>
  </si>
  <si>
    <t>Građevinski objekti</t>
  </si>
  <si>
    <t>Poslovni objekti</t>
  </si>
  <si>
    <t>Ostali građevinski objekti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</si>
  <si>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</si>
  <si>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</si>
  <si>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</si>
  <si>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</si>
  <si>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</si>
  <si>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</si>
  <si>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</si>
  <si>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Prijevozna sredstva</t>
  </si>
  <si>
    <t>Rashodi za dodatna ulaganja na nefinancijskoj imovini</t>
  </si>
  <si>
    <t>Dodatna ulaganja na građevinskim objektima</t>
  </si>
  <si>
    <t>Dodatna ulaganja na postrojenjima i opremi</t>
  </si>
  <si>
    <t>4  Prihodi posebne namjene</t>
  </si>
  <si>
    <t>43 Ostali prihodi za posebne namjene</t>
  </si>
  <si>
    <t>5  Pomoći</t>
  </si>
  <si>
    <t>51 Pomoći EU</t>
  </si>
  <si>
    <t>52 Ostale pomoći</t>
  </si>
  <si>
    <t>56 Fondovi EU</t>
  </si>
  <si>
    <t>7 Prihodi od prodaje ili zamjene nefinancijske imovine i naknade s osnova osiguranja</t>
  </si>
  <si>
    <t>71 Prihodi od prodaje ili zamjene nefinancijske imovine i naknade s osnova osiguranja</t>
  </si>
  <si>
    <t>6 Donacije</t>
  </si>
  <si>
    <t>61 Donacije</t>
  </si>
  <si>
    <t>05 Zaštita okoliša</t>
  </si>
  <si>
    <t>054 Zaštita bioraznolikosti i krajolika</t>
  </si>
  <si>
    <t>JAVNA USTANOVA NACIONALNI PARK BRIJUNI</t>
  </si>
  <si>
    <t>Opći prihodi i primici</t>
  </si>
  <si>
    <t>Vlastiti prihodi</t>
  </si>
  <si>
    <t>Ostali prihodi za posebne namjene</t>
  </si>
  <si>
    <t>Ostale pomoći</t>
  </si>
  <si>
    <t>Donacije</t>
  </si>
  <si>
    <t>Prihodi od nefinancijske imovine i naknade štete s osnova osiguranja</t>
  </si>
  <si>
    <t>Program:Zaštita prirode</t>
  </si>
  <si>
    <t>A779000</t>
  </si>
  <si>
    <t>Aktivnost: ADMINISTRACIJA I UPRAVLJANJE</t>
  </si>
  <si>
    <t>Izvor 11</t>
  </si>
  <si>
    <t>A779047</t>
  </si>
  <si>
    <t>Izvor 31</t>
  </si>
  <si>
    <t>Izvor 43</t>
  </si>
  <si>
    <t>Ostali rashodi</t>
  </si>
  <si>
    <t>Izvor 52</t>
  </si>
  <si>
    <t>Izvor 61</t>
  </si>
  <si>
    <t>Prihodi od prodaje ili zamjene nefinancijske imovine i naknade s naslova osiguranja</t>
  </si>
  <si>
    <t>Izvor 71</t>
  </si>
  <si>
    <t>Aktivnost: ADMINISTRACIJA I UPRAVLJANJE (IZ EVIDENCIJSKIH PRIHODA)</t>
  </si>
  <si>
    <t>Tekuće pomoći proračunskim korisnicima iz proračuna koji im nije nadležan</t>
  </si>
  <si>
    <t>Tekuće pomoći iz državnog proračuna proračunskim korisnicima proračuna JLP(R)S</t>
  </si>
  <si>
    <t>Umjetnička djela ( izložena u galerijama, muzejima i sl.)</t>
  </si>
  <si>
    <t>Muzejski izlošci i predmeti prirodnih rijetkosti</t>
  </si>
  <si>
    <t>7=4/3*100</t>
  </si>
  <si>
    <t>5=4/2*100</t>
  </si>
  <si>
    <t>Pomoći EU</t>
  </si>
  <si>
    <t>Izvor 51</t>
  </si>
  <si>
    <t>IZVRŠENJE FINANCIJSKOG PLANA PRORAČUNSKOG KORISNIKA DRŽAVNOG PRORAČUNA
ZA 2024. GODINU</t>
  </si>
  <si>
    <t xml:space="preserve">OSTVARENJE/IZVRŠENJE 
1.-12.2024. </t>
  </si>
  <si>
    <t xml:space="preserve">OSTVARENJE/ IZVRŠENJE 
1.-12.2024. </t>
  </si>
  <si>
    <t>Prihodi od zateznih kamate</t>
  </si>
  <si>
    <t>Ulaganja u računalne programe</t>
  </si>
  <si>
    <t>Sitan inventar i auto gume</t>
  </si>
  <si>
    <t>Umjetnička djela (izložena u galerijama, muzejima isl.)</t>
  </si>
  <si>
    <t>Nematerijalna proizvedena imovina</t>
  </si>
  <si>
    <t>Knjige, umjetnička djela i ostale izložbene vrijednosti</t>
  </si>
  <si>
    <t>IZVORNI PLAN ILI REBALANS 2025.*</t>
  </si>
  <si>
    <t>Dodatna ulaganja na prijevoznim sredstvima</t>
  </si>
  <si>
    <t>PROJEKCIJA 2027</t>
  </si>
  <si>
    <t>PLAN 2026</t>
  </si>
  <si>
    <t xml:space="preserve">OSTVARENJE/IZVRŠENJE 1.-12.2024. </t>
  </si>
  <si>
    <t>PROJEKCIJA 2028</t>
  </si>
  <si>
    <t>A779062</t>
  </si>
  <si>
    <t>Aktivnost:PROGRAM PREKOGRANIČNE SURADNJE -UPRAVLJAČKO TIJELO IZ INOZEMSTVA</t>
  </si>
  <si>
    <t>Pomoći iz državnog proračuna</t>
  </si>
  <si>
    <t>Fondovi EU</t>
  </si>
  <si>
    <t>Prijevozna sredstva u pomorskom prometu</t>
  </si>
  <si>
    <t>Izvor 50</t>
  </si>
  <si>
    <t>Pomoći od inozemnih vlada</t>
  </si>
  <si>
    <t>Tekuće pomoći od inozemnih vlada</t>
  </si>
  <si>
    <t>Kapitalne pomoći od inozemnih vlada</t>
  </si>
  <si>
    <t>Kapitani prijenosi između proračunskih korisnika istog proračuna temeljem prijenosa EU sredstava</t>
  </si>
  <si>
    <t>Prihodi za financiranje rashoda za nabavu nefinancijske imovine</t>
  </si>
  <si>
    <t>50 Pomoći iz državnog proračuna</t>
  </si>
  <si>
    <t>54 Europski poljoprivredni jamstveni fond (EAGF)</t>
  </si>
  <si>
    <t>Europski poljoprivredni jamstveni fond (EAGF)</t>
  </si>
  <si>
    <t>Izvor 54</t>
  </si>
  <si>
    <t>Izvor 563</t>
  </si>
  <si>
    <t>Europski fond za regionalni razvoj (ERDF)</t>
  </si>
  <si>
    <t>Izvor 565</t>
  </si>
  <si>
    <t>K779040</t>
  </si>
  <si>
    <t xml:space="preserve">Aktivnost:OPERATIVNI PROGRAM KONKURENTNOST I KOHEZIJA </t>
  </si>
  <si>
    <t>563 Europski fond za regionalni razvoj</t>
  </si>
  <si>
    <t>565 Europski poljoprivredni jamstveni fond</t>
  </si>
  <si>
    <t>Postrojenja  i oprema</t>
  </si>
  <si>
    <t>3</t>
  </si>
  <si>
    <t>4</t>
  </si>
  <si>
    <t>5</t>
  </si>
  <si>
    <t>6</t>
  </si>
  <si>
    <t>PLAN 2026.</t>
  </si>
  <si>
    <t>PROJEKCIJA 2027.</t>
  </si>
  <si>
    <t>PROJEKCIJA 2028.</t>
  </si>
  <si>
    <t>Razdjel :</t>
  </si>
  <si>
    <t>078</t>
  </si>
  <si>
    <t>MINISTARSTVO ZAŠTITE OKOLIŠA I ZELENE TRANZICIJE</t>
  </si>
  <si>
    <t>Glava:</t>
  </si>
  <si>
    <t>07810</t>
  </si>
  <si>
    <t>Nacionalni parkovi i parkovi prirode</t>
  </si>
  <si>
    <t>Europski poljoprivredni za ruralni razvoj (EAFRD)</t>
  </si>
  <si>
    <t>PLAN 2025.</t>
  </si>
  <si>
    <t xml:space="preserve"> IZVRŠENJE 
1.-12.2024.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</si>
</sst>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3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/>
    </xf>
    <xf numFmtId="3" fontId="5" fillId="0" borderId="3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4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7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8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6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wrapText="1"/>
    </xf>
    <xf numFmtId="4" fontId="6" fillId="0" borderId="3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19" fillId="0" borderId="3" xfId="0" applyFont="1" applyBorder="1"/>
    <xf numFmtId="0" fontId="19" fillId="0" borderId="0" xfId="0" applyFont="1"/>
    <xf numFmtId="4" fontId="19" fillId="0" borderId="3" xfId="0" applyNumberFormat="1" applyFont="1" applyBorder="1"/>
    <xf numFmtId="4" fontId="5" fillId="2" borderId="3" xfId="0" applyNumberFormat="1" applyFont="1" applyFill="1" applyBorder="1"/>
    <xf numFmtId="4" fontId="8" fillId="2" borderId="3" xfId="0" applyNumberFormat="1" applyFont="1" applyFill="1" applyBorder="1" applyAlignment="1">
      <alignment vertical="center" wrapText="1"/>
    </xf>
    <xf numFmtId="0" fontId="20" fillId="0" borderId="3" xfId="0" applyFont="1" applyBorder="1"/>
    <xf numFmtId="4" fontId="20" fillId="0" borderId="3" xfId="0" applyNumberFormat="1" applyFont="1" applyBorder="1"/>
    <xf numFmtId="4" fontId="0" fillId="0" borderId="3" xfId="0" applyNumberFormat="1" applyBorder="1"/>
    <xf numFmtId="4" fontId="1" fillId="0" borderId="3" xfId="0" applyNumberFormat="1" applyFont="1" applyBorder="1"/>
    <xf numFmtId="0" fontId="18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4" fontId="3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15" fillId="2" borderId="3" xfId="0" applyNumberFormat="1" applyFont="1" applyFill="1" applyBorder="1" applyAlignment="1">
      <alignment vertical="center" wrapText="1"/>
    </xf>
    <xf numFmtId="4" fontId="5" fillId="2" borderId="4" xfId="0" applyNumberFormat="1" applyFont="1" applyFill="1" applyBorder="1" applyAlignment="1">
      <alignment horizontal="right"/>
    </xf>
    <xf numFmtId="4" fontId="5" fillId="3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0" fontId="6" fillId="0" borderId="3" xfId="2" applyFont="1" applyBorder="1" applyAlignment="1">
      <alignment horizontal="left" vertical="center" wrapText="1"/>
    </xf>
    <xf numFmtId="0" fontId="5" fillId="3" borderId="3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49" fontId="14" fillId="3" borderId="3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/>
    </xf>
    <xf numFmtId="4" fontId="3" fillId="3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right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3" borderId="3" xfId="0" quotePrefix="1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8" fillId="0" borderId="2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5" fillId="3" borderId="3" xfId="0" quotePrefix="1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49" fontId="14" fillId="3" borderId="4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center"/>
    </xf>
    <xf numFmtId="49" fontId="5" fillId="3" borderId="2" xfId="0" applyNumberFormat="1" applyFont="1" applyFill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left" vertical="center" wrapText="1"/>
    </xf>
  </cellXfs>
  <cellStyles count="3">
    <cellStyle name="Normalno" xfId="0" builtinId="0"/>
    <cellStyle name="Obično_List4" xfId="1" xr:uid="{00000000-0005-0000-0000-000001000000}"/>
    <cellStyle name="Obično_List7" xfId="2" xr:uid="{8CF0FF99-2EF4-4C2F-90B9-8320E06B59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4"/>
  <sheetViews>
    <sheetView tabSelected="1" topLeftCell="B4" zoomScaleNormal="100" workbookViewId="0">
      <selection activeCell="H8" sqref="H8"/>
    </sheetView>
  </sheetViews>
  <sheetFormatPr defaultRowHeight="15" x14ac:dyDescent="0.25"/>
  <cols>
    <col min="6" max="11" width="25.28515625" customWidth="1"/>
    <col min="12" max="12" width="15.7109375" customWidth="1"/>
    <col min="13" max="13" width="25.28515625" customWidth="1"/>
  </cols>
  <sheetData>
    <row r="1" spans="2:13" ht="42" customHeight="1" x14ac:dyDescent="0.25">
      <c r="B1" s="104" t="s">
        <v>205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24"/>
    </row>
    <row r="2" spans="2:13" ht="18" customHeight="1" x14ac:dyDescent="0.25"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2"/>
    </row>
    <row r="3" spans="2:13" ht="15.75" customHeight="1" x14ac:dyDescent="0.25">
      <c r="B3" s="104" t="s">
        <v>11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23"/>
    </row>
    <row r="4" spans="2:13" ht="18" x14ac:dyDescent="0.25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3"/>
    </row>
    <row r="5" spans="2:13" ht="18" customHeight="1" x14ac:dyDescent="0.25">
      <c r="B5" s="104" t="s">
        <v>61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22"/>
    </row>
    <row r="6" spans="2:13" ht="18" customHeight="1" x14ac:dyDescent="0.25"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22"/>
    </row>
    <row r="7" spans="2:13" ht="18" customHeight="1" x14ac:dyDescent="0.25">
      <c r="B7" s="113" t="s">
        <v>69</v>
      </c>
      <c r="C7" s="113"/>
      <c r="D7" s="113"/>
      <c r="E7" s="113"/>
      <c r="F7" s="113"/>
      <c r="G7" s="44"/>
      <c r="H7" s="45"/>
      <c r="I7" s="45"/>
      <c r="J7" s="45"/>
      <c r="K7" s="45"/>
      <c r="L7" s="46"/>
    </row>
    <row r="8" spans="2:13" ht="25.5" x14ac:dyDescent="0.25">
      <c r="B8" s="100" t="s">
        <v>7</v>
      </c>
      <c r="C8" s="100"/>
      <c r="D8" s="100"/>
      <c r="E8" s="100"/>
      <c r="F8" s="100"/>
      <c r="G8" s="80" t="s">
        <v>218</v>
      </c>
      <c r="H8" s="32" t="s">
        <v>257</v>
      </c>
      <c r="I8" s="32" t="s">
        <v>247</v>
      </c>
      <c r="J8" s="80" t="s">
        <v>248</v>
      </c>
      <c r="K8" s="80" t="s">
        <v>249</v>
      </c>
      <c r="L8" s="80" t="s">
        <v>28</v>
      </c>
    </row>
    <row r="9" spans="2:13" x14ac:dyDescent="0.25">
      <c r="B9" s="101">
        <v>1</v>
      </c>
      <c r="C9" s="101"/>
      <c r="D9" s="101"/>
      <c r="E9" s="101"/>
      <c r="F9" s="102"/>
      <c r="G9" s="31">
        <v>2</v>
      </c>
      <c r="H9" s="30">
        <v>3</v>
      </c>
      <c r="I9" s="30">
        <v>4</v>
      </c>
      <c r="J9" s="30">
        <v>5</v>
      </c>
      <c r="K9" s="30">
        <v>6</v>
      </c>
      <c r="L9" s="30" t="s">
        <v>201</v>
      </c>
    </row>
    <row r="10" spans="2:13" x14ac:dyDescent="0.25">
      <c r="B10" s="98" t="s">
        <v>30</v>
      </c>
      <c r="C10" s="99"/>
      <c r="D10" s="99"/>
      <c r="E10" s="99"/>
      <c r="F10" s="108"/>
      <c r="G10" s="55">
        <f>SUM('Analitika prihoda i rashoda'!G11)</f>
        <v>12311729.870000001</v>
      </c>
      <c r="H10" s="55">
        <f>SUM('Analitika prihoda i rashoda'!H11)</f>
        <v>14129248</v>
      </c>
      <c r="I10" s="55">
        <f>SUM('Analitika prihoda i rashoda'!I11)</f>
        <v>15369355</v>
      </c>
      <c r="J10" s="55">
        <f>SUM('Analitika prihoda i rashoda'!J11)</f>
        <v>16962334</v>
      </c>
      <c r="K10" s="55">
        <f>SUM('Analitika prihoda i rashoda'!K11)</f>
        <v>16909001</v>
      </c>
      <c r="L10" s="88">
        <f>I10/H10*100</f>
        <v>108.77687899596637</v>
      </c>
    </row>
    <row r="11" spans="2:13" x14ac:dyDescent="0.25">
      <c r="B11" s="109" t="s">
        <v>29</v>
      </c>
      <c r="C11" s="108"/>
      <c r="D11" s="108"/>
      <c r="E11" s="108"/>
      <c r="F11" s="108"/>
      <c r="G11" s="55">
        <f>SUM('Analitika prihoda i rashoda'!G53)</f>
        <v>12672</v>
      </c>
      <c r="H11" s="55">
        <f>SUM('Analitika prihoda i rashoda'!H53)</f>
        <v>90955</v>
      </c>
      <c r="I11" s="55">
        <f>SUM('Analitika prihoda i rashoda'!I53)</f>
        <v>90000</v>
      </c>
      <c r="J11" s="55">
        <f>SUM('Analitika prihoda i rashoda'!J53)</f>
        <v>20000</v>
      </c>
      <c r="K11" s="55">
        <f>SUM('Analitika prihoda i rashoda'!K53)</f>
        <v>20000</v>
      </c>
      <c r="L11" s="88">
        <f t="shared" ref="L11:L16" si="0">I11/H11*100</f>
        <v>98.950030234731457</v>
      </c>
    </row>
    <row r="12" spans="2:13" x14ac:dyDescent="0.25">
      <c r="B12" s="105" t="s">
        <v>0</v>
      </c>
      <c r="C12" s="106"/>
      <c r="D12" s="106"/>
      <c r="E12" s="106"/>
      <c r="F12" s="107"/>
      <c r="G12" s="51">
        <f t="shared" ref="G12" si="1">SUM(G10:G11)</f>
        <v>12324401.870000001</v>
      </c>
      <c r="H12" s="51">
        <f>SUM(H10:H11)</f>
        <v>14220203</v>
      </c>
      <c r="I12" s="51">
        <f t="shared" ref="I12:K12" si="2">SUM(I10:I11)</f>
        <v>15459355</v>
      </c>
      <c r="J12" s="51">
        <f t="shared" si="2"/>
        <v>16982334</v>
      </c>
      <c r="K12" s="51">
        <f t="shared" si="2"/>
        <v>16929001</v>
      </c>
      <c r="L12" s="89">
        <f t="shared" si="0"/>
        <v>108.71402468727065</v>
      </c>
    </row>
    <row r="13" spans="2:13" x14ac:dyDescent="0.25">
      <c r="B13" s="112" t="s">
        <v>31</v>
      </c>
      <c r="C13" s="99"/>
      <c r="D13" s="99"/>
      <c r="E13" s="99"/>
      <c r="F13" s="99"/>
      <c r="G13" s="54">
        <f>SUM('Analitika prihoda i rashoda'!G66)</f>
        <v>13375130.850000001</v>
      </c>
      <c r="H13" s="54">
        <f>SUM('Analitika prihoda i rashoda'!H66)</f>
        <v>13406198</v>
      </c>
      <c r="I13" s="54">
        <f>SUM('Analitika prihoda i rashoda'!I66)</f>
        <v>14626853</v>
      </c>
      <c r="J13" s="54">
        <f>SUM('Analitika prihoda i rashoda'!J66)</f>
        <v>14113950</v>
      </c>
      <c r="K13" s="54">
        <f>SUM('Analitika prihoda i rashoda'!K66)</f>
        <v>14212117</v>
      </c>
      <c r="L13" s="90">
        <f t="shared" si="0"/>
        <v>109.10515419808063</v>
      </c>
    </row>
    <row r="14" spans="2:13" x14ac:dyDescent="0.25">
      <c r="B14" s="109" t="s">
        <v>32</v>
      </c>
      <c r="C14" s="108"/>
      <c r="D14" s="108"/>
      <c r="E14" s="108"/>
      <c r="F14" s="108"/>
      <c r="G14" s="55">
        <f>SUM('Analitika prihoda i rashoda'!G127)</f>
        <v>364026.07</v>
      </c>
      <c r="H14" s="55">
        <f>SUM('Analitika prihoda i rashoda'!H127)</f>
        <v>813239</v>
      </c>
      <c r="I14" s="55">
        <f>SUM('Analitika prihoda i rashoda'!I127)</f>
        <v>2910688</v>
      </c>
      <c r="J14" s="55">
        <f>SUM('Analitika prihoda i rashoda'!J127)</f>
        <v>2863263</v>
      </c>
      <c r="K14" s="55">
        <f>SUM('Analitika prihoda i rashoda'!K127)</f>
        <v>2713263</v>
      </c>
      <c r="L14" s="90">
        <f t="shared" si="0"/>
        <v>357.91298744895414</v>
      </c>
    </row>
    <row r="15" spans="2:13" x14ac:dyDescent="0.25">
      <c r="B15" s="17" t="s">
        <v>1</v>
      </c>
      <c r="C15" s="43"/>
      <c r="D15" s="43"/>
      <c r="E15" s="43"/>
      <c r="F15" s="43"/>
      <c r="G15" s="51">
        <f>G13+G14</f>
        <v>13739156.920000002</v>
      </c>
      <c r="H15" s="51">
        <f>SUM(H13:H14)</f>
        <v>14219437</v>
      </c>
      <c r="I15" s="51">
        <f t="shared" ref="I15:K15" si="3">SUM(I13:I14)</f>
        <v>17537541</v>
      </c>
      <c r="J15" s="51">
        <f t="shared" si="3"/>
        <v>16977213</v>
      </c>
      <c r="K15" s="51">
        <f t="shared" si="3"/>
        <v>16925380</v>
      </c>
      <c r="L15" s="89">
        <f t="shared" si="0"/>
        <v>123.334988579365</v>
      </c>
    </row>
    <row r="16" spans="2:13" x14ac:dyDescent="0.25">
      <c r="B16" s="111" t="s">
        <v>2</v>
      </c>
      <c r="C16" s="106"/>
      <c r="D16" s="106"/>
      <c r="E16" s="106"/>
      <c r="F16" s="106"/>
      <c r="G16" s="52">
        <f>G12-G15</f>
        <v>-1414755.0500000007</v>
      </c>
      <c r="H16" s="52">
        <f>H12-H15</f>
        <v>766</v>
      </c>
      <c r="I16" s="52">
        <f t="shared" ref="I16:K16" si="4">I12-I15</f>
        <v>-2078186</v>
      </c>
      <c r="J16" s="52">
        <f t="shared" si="4"/>
        <v>5121</v>
      </c>
      <c r="K16" s="52">
        <f t="shared" si="4"/>
        <v>3621</v>
      </c>
      <c r="L16" s="89">
        <f t="shared" si="0"/>
        <v>-271303.65535248042</v>
      </c>
    </row>
    <row r="17" spans="1:49" ht="18" x14ac:dyDescent="0.25">
      <c r="B17" s="115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"/>
    </row>
    <row r="18" spans="1:49" ht="18" customHeight="1" x14ac:dyDescent="0.25">
      <c r="B18" s="97" t="s">
        <v>66</v>
      </c>
      <c r="C18" s="97"/>
      <c r="D18" s="97"/>
      <c r="E18" s="97"/>
      <c r="F18" s="97"/>
      <c r="G18" s="44"/>
      <c r="H18" s="45"/>
      <c r="I18" s="45"/>
      <c r="J18" s="45"/>
      <c r="K18" s="45"/>
      <c r="L18" s="46"/>
      <c r="M18" s="1"/>
    </row>
    <row r="19" spans="1:49" ht="25.5" x14ac:dyDescent="0.25">
      <c r="B19" s="100" t="s">
        <v>7</v>
      </c>
      <c r="C19" s="100"/>
      <c r="D19" s="100"/>
      <c r="E19" s="100"/>
      <c r="F19" s="100"/>
      <c r="G19" s="80" t="s">
        <v>218</v>
      </c>
      <c r="H19" s="32" t="s">
        <v>257</v>
      </c>
      <c r="I19" s="32" t="s">
        <v>247</v>
      </c>
      <c r="J19" s="80" t="s">
        <v>248</v>
      </c>
      <c r="K19" s="80" t="s">
        <v>249</v>
      </c>
      <c r="L19" s="32" t="s">
        <v>28</v>
      </c>
    </row>
    <row r="20" spans="1:49" x14ac:dyDescent="0.25">
      <c r="B20" s="101">
        <v>1</v>
      </c>
      <c r="C20" s="101"/>
      <c r="D20" s="101"/>
      <c r="E20" s="101"/>
      <c r="F20" s="102"/>
      <c r="G20" s="31">
        <v>2</v>
      </c>
      <c r="H20" s="30">
        <v>3</v>
      </c>
      <c r="I20" s="30">
        <v>4</v>
      </c>
      <c r="J20" s="30">
        <v>5</v>
      </c>
      <c r="K20" s="30">
        <v>6</v>
      </c>
      <c r="L20" s="30" t="s">
        <v>201</v>
      </c>
    </row>
    <row r="21" spans="1:49" ht="15.75" customHeight="1" x14ac:dyDescent="0.25">
      <c r="B21" s="98" t="s">
        <v>33</v>
      </c>
      <c r="C21" s="103"/>
      <c r="D21" s="103"/>
      <c r="E21" s="103"/>
      <c r="F21" s="103"/>
      <c r="G21" s="26"/>
      <c r="H21" s="16"/>
      <c r="I21" s="16"/>
      <c r="J21" s="73"/>
      <c r="K21" s="73"/>
      <c r="L21" s="73"/>
    </row>
    <row r="22" spans="1:49" x14ac:dyDescent="0.25">
      <c r="B22" s="98" t="s">
        <v>34</v>
      </c>
      <c r="C22" s="99"/>
      <c r="D22" s="99"/>
      <c r="E22" s="99"/>
      <c r="F22" s="99"/>
      <c r="G22" s="25"/>
      <c r="H22" s="16"/>
      <c r="I22" s="16"/>
      <c r="J22" s="73"/>
      <c r="K22" s="73"/>
      <c r="L22" s="73"/>
    </row>
    <row r="23" spans="1:49" ht="15" customHeight="1" x14ac:dyDescent="0.25">
      <c r="B23" s="94" t="s">
        <v>59</v>
      </c>
      <c r="C23" s="95"/>
      <c r="D23" s="95"/>
      <c r="E23" s="95"/>
      <c r="F23" s="96"/>
      <c r="G23" s="51">
        <f>G21-G22</f>
        <v>0</v>
      </c>
      <c r="H23" s="51">
        <f t="shared" ref="H23:J23" si="5">H21-H22</f>
        <v>0</v>
      </c>
      <c r="I23" s="51"/>
      <c r="J23" s="51">
        <f t="shared" si="5"/>
        <v>0</v>
      </c>
      <c r="K23" s="51"/>
      <c r="L23" s="77"/>
    </row>
    <row r="24" spans="1:49" s="33" customFormat="1" ht="15" customHeight="1" x14ac:dyDescent="0.25">
      <c r="A24"/>
      <c r="B24" s="98" t="s">
        <v>17</v>
      </c>
      <c r="C24" s="99"/>
      <c r="D24" s="99"/>
      <c r="E24" s="99"/>
      <c r="F24" s="99"/>
      <c r="G24" s="54">
        <v>5023207.49</v>
      </c>
      <c r="H24" s="73">
        <v>3608454</v>
      </c>
      <c r="I24" s="73">
        <v>3609220</v>
      </c>
      <c r="J24" s="73">
        <v>1531034</v>
      </c>
      <c r="K24" s="73">
        <v>1536155</v>
      </c>
      <c r="L24" s="73">
        <f t="shared" ref="L24:L26" si="6">I24/H24*100</f>
        <v>100.02122792752797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33" customFormat="1" ht="15" customHeight="1" x14ac:dyDescent="0.25">
      <c r="A25"/>
      <c r="B25" s="98" t="s">
        <v>65</v>
      </c>
      <c r="C25" s="99"/>
      <c r="D25" s="99"/>
      <c r="E25" s="99"/>
      <c r="F25" s="99"/>
      <c r="G25" s="54">
        <v>-3608452.44</v>
      </c>
      <c r="H25" s="73">
        <v>-3609220</v>
      </c>
      <c r="I25" s="73">
        <v>-1531034</v>
      </c>
      <c r="J25" s="73">
        <v>-1536155</v>
      </c>
      <c r="K25" s="73">
        <v>-1539776</v>
      </c>
      <c r="L25" s="73">
        <f t="shared" si="6"/>
        <v>42.420079684807241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42" customFormat="1" x14ac:dyDescent="0.25">
      <c r="A26" s="41"/>
      <c r="B26" s="94" t="s">
        <v>67</v>
      </c>
      <c r="C26" s="95"/>
      <c r="D26" s="95"/>
      <c r="E26" s="95"/>
      <c r="F26" s="96"/>
      <c r="G26" s="51">
        <f>G24+G25</f>
        <v>1414755.0500000003</v>
      </c>
      <c r="H26" s="51">
        <f t="shared" ref="H26:K26" si="7">H24+H25</f>
        <v>-766</v>
      </c>
      <c r="I26" s="51">
        <f t="shared" si="7"/>
        <v>2078186</v>
      </c>
      <c r="J26" s="51">
        <f t="shared" si="7"/>
        <v>-5121</v>
      </c>
      <c r="K26" s="51">
        <f t="shared" si="7"/>
        <v>-3621</v>
      </c>
      <c r="L26" s="89">
        <f t="shared" si="6"/>
        <v>-271303.65535248042</v>
      </c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</row>
    <row r="27" spans="1:49" x14ac:dyDescent="0.25">
      <c r="B27" s="110" t="s">
        <v>68</v>
      </c>
      <c r="C27" s="110"/>
      <c r="D27" s="110"/>
      <c r="E27" s="110"/>
      <c r="F27" s="110"/>
      <c r="G27" s="53">
        <f>G16+G26</f>
        <v>0</v>
      </c>
      <c r="H27" s="53">
        <f t="shared" ref="H27" si="8">H16+H26</f>
        <v>0</v>
      </c>
      <c r="I27" s="53">
        <f t="shared" ref="I27:K27" si="9">I16+I26</f>
        <v>0</v>
      </c>
      <c r="J27" s="53">
        <f t="shared" si="9"/>
        <v>0</v>
      </c>
      <c r="K27" s="53">
        <f t="shared" si="9"/>
        <v>0</v>
      </c>
      <c r="L27" s="77"/>
    </row>
    <row r="29" spans="1:49" x14ac:dyDescent="0.25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1" spans="1:49" ht="15" customHeight="1" x14ac:dyDescent="0.25"/>
    <row r="32" spans="1:49" ht="15" customHeight="1" x14ac:dyDescent="0.25"/>
    <row r="33" ht="36.75" customHeight="1" x14ac:dyDescent="0.25"/>
    <row r="34" ht="15" customHeight="1" x14ac:dyDescent="0.25"/>
  </sheetData>
  <mergeCells count="26">
    <mergeCell ref="B2:L2"/>
    <mergeCell ref="B4:L4"/>
    <mergeCell ref="B6:L6"/>
    <mergeCell ref="B17:L17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26:F26"/>
    <mergeCell ref="B23:F23"/>
    <mergeCell ref="B18:F18"/>
    <mergeCell ref="B24:F24"/>
    <mergeCell ref="B25:F25"/>
    <mergeCell ref="B19:F19"/>
    <mergeCell ref="B20:F20"/>
    <mergeCell ref="B21:F21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62"/>
  <sheetViews>
    <sheetView topLeftCell="A3" zoomScale="90" zoomScaleNormal="90" workbookViewId="0">
      <selection activeCell="H8" sqref="H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19.7109375" customWidth="1"/>
    <col min="11" max="11" width="21.42578125" style="57" customWidth="1"/>
    <col min="12" max="12" width="12.85546875" customWidth="1"/>
  </cols>
  <sheetData>
    <row r="1" spans="2:12" ht="9.75" customHeight="1" x14ac:dyDescent="0.25"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2" ht="15.75" customHeight="1" x14ac:dyDescent="0.25">
      <c r="B2" s="104" t="s">
        <v>11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2:12" ht="6" customHeight="1" x14ac:dyDescent="0.25"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2:12" ht="15.75" customHeight="1" x14ac:dyDescent="0.25">
      <c r="B4" s="104" t="s">
        <v>63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2:12" ht="9" customHeight="1" x14ac:dyDescent="0.25"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2:12" ht="15.75" customHeight="1" x14ac:dyDescent="0.25">
      <c r="B6" s="104" t="s">
        <v>43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ht="10.5" customHeight="1" x14ac:dyDescent="0.25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2:12" ht="39" customHeight="1" x14ac:dyDescent="0.25">
      <c r="B8" s="116" t="s">
        <v>7</v>
      </c>
      <c r="C8" s="117"/>
      <c r="D8" s="117"/>
      <c r="E8" s="117"/>
      <c r="F8" s="118"/>
      <c r="G8" s="32" t="s">
        <v>207</v>
      </c>
      <c r="H8" s="32" t="s">
        <v>257</v>
      </c>
      <c r="I8" s="32" t="s">
        <v>247</v>
      </c>
      <c r="J8" s="32" t="s">
        <v>248</v>
      </c>
      <c r="K8" s="32" t="s">
        <v>249</v>
      </c>
      <c r="L8" s="32" t="s">
        <v>28</v>
      </c>
    </row>
    <row r="9" spans="2:12" x14ac:dyDescent="0.25">
      <c r="B9" s="119">
        <v>1</v>
      </c>
      <c r="C9" s="120"/>
      <c r="D9" s="120"/>
      <c r="E9" s="120"/>
      <c r="F9" s="121"/>
      <c r="G9" s="86">
        <v>2</v>
      </c>
      <c r="H9" s="86">
        <v>3</v>
      </c>
      <c r="I9" s="86">
        <v>4</v>
      </c>
      <c r="J9" s="86">
        <v>5</v>
      </c>
      <c r="K9" s="87">
        <v>6</v>
      </c>
      <c r="L9" s="86" t="s">
        <v>201</v>
      </c>
    </row>
    <row r="10" spans="2:12" x14ac:dyDescent="0.25">
      <c r="B10" s="6"/>
      <c r="C10" s="6"/>
      <c r="D10" s="6"/>
      <c r="E10" s="6"/>
      <c r="F10" s="6" t="s">
        <v>56</v>
      </c>
      <c r="G10" s="62">
        <f>SUM(G11,G53)</f>
        <v>12324401.870000001</v>
      </c>
      <c r="H10" s="74">
        <f>SUM(H11,H53)</f>
        <v>14220203</v>
      </c>
      <c r="I10" s="74">
        <f>SUM(I11,I53)</f>
        <v>15459355</v>
      </c>
      <c r="J10" s="74">
        <f>SUM(J11,J53)</f>
        <v>16982334</v>
      </c>
      <c r="K10" s="74">
        <f>SUM(K11,K53)</f>
        <v>16929001</v>
      </c>
      <c r="L10" s="63">
        <f>I10/H10*100</f>
        <v>108.71402468727065</v>
      </c>
    </row>
    <row r="11" spans="2:12" x14ac:dyDescent="0.25">
      <c r="B11" s="6">
        <v>6</v>
      </c>
      <c r="C11" s="6"/>
      <c r="D11" s="6"/>
      <c r="E11" s="6"/>
      <c r="F11" s="6" t="s">
        <v>3</v>
      </c>
      <c r="G11" s="59">
        <f>SUM(G12,G29,G34,G37,G44,G48)</f>
        <v>12311729.870000001</v>
      </c>
      <c r="H11" s="59">
        <f>SUM(H12,H29,H34,H37,H44,H48)</f>
        <v>14129248</v>
      </c>
      <c r="I11" s="59">
        <f>SUM(I12,I29,I34,I37,I44,I48)</f>
        <v>15369355</v>
      </c>
      <c r="J11" s="59">
        <f t="shared" ref="J11:K11" si="0">SUM(J12,J29,J34,J37,J44,J48)</f>
        <v>16962334</v>
      </c>
      <c r="K11" s="59">
        <f t="shared" si="0"/>
        <v>16909001</v>
      </c>
      <c r="L11" s="63">
        <f t="shared" ref="L11:L52" si="1">I11/H11*100</f>
        <v>108.77687899596637</v>
      </c>
    </row>
    <row r="12" spans="2:12" ht="25.5" x14ac:dyDescent="0.25">
      <c r="B12" s="6"/>
      <c r="C12" s="6">
        <v>63</v>
      </c>
      <c r="D12" s="10"/>
      <c r="E12" s="10"/>
      <c r="F12" s="10" t="s">
        <v>15</v>
      </c>
      <c r="G12" s="71">
        <f>SUM(G13,G16,G19,G22,G24)</f>
        <v>468282.62000000005</v>
      </c>
      <c r="H12" s="71">
        <f t="shared" ref="H12:K12" si="2">SUM(H13,H16,H19,H22,H24)</f>
        <v>649670</v>
      </c>
      <c r="I12" s="71">
        <f t="shared" si="2"/>
        <v>1407355</v>
      </c>
      <c r="J12" s="71">
        <f t="shared" si="2"/>
        <v>2435334</v>
      </c>
      <c r="K12" s="71">
        <f t="shared" si="2"/>
        <v>2757001</v>
      </c>
      <c r="L12" s="63">
        <f t="shared" si="1"/>
        <v>216.62613326765899</v>
      </c>
    </row>
    <row r="13" spans="2:12" hidden="1" x14ac:dyDescent="0.25">
      <c r="B13" s="6"/>
      <c r="C13" s="6"/>
      <c r="D13" s="10">
        <v>631</v>
      </c>
      <c r="E13" s="10"/>
      <c r="F13" s="10" t="s">
        <v>226</v>
      </c>
      <c r="G13" s="71">
        <f>SUM(G14:G15)</f>
        <v>0</v>
      </c>
      <c r="H13" s="71">
        <f t="shared" ref="H13:K13" si="3">SUM(H14:H15)</f>
        <v>0</v>
      </c>
      <c r="I13" s="71">
        <f t="shared" si="3"/>
        <v>35560</v>
      </c>
      <c r="J13" s="71">
        <f t="shared" si="3"/>
        <v>0</v>
      </c>
      <c r="K13" s="71">
        <f t="shared" si="3"/>
        <v>0</v>
      </c>
      <c r="L13" s="63" t="e">
        <f t="shared" si="1"/>
        <v>#DIV/0!</v>
      </c>
    </row>
    <row r="14" spans="2:12" hidden="1" x14ac:dyDescent="0.25">
      <c r="B14" s="6"/>
      <c r="C14" s="6"/>
      <c r="D14" s="10"/>
      <c r="E14" s="10">
        <v>6311</v>
      </c>
      <c r="F14" s="10" t="s">
        <v>227</v>
      </c>
      <c r="G14" s="71"/>
      <c r="H14" s="71"/>
      <c r="I14" s="71">
        <v>33800</v>
      </c>
      <c r="J14" s="71"/>
      <c r="K14" s="71"/>
      <c r="L14" s="63" t="e">
        <f t="shared" si="1"/>
        <v>#DIV/0!</v>
      </c>
    </row>
    <row r="15" spans="2:12" hidden="1" x14ac:dyDescent="0.25">
      <c r="B15" s="6"/>
      <c r="C15" s="6"/>
      <c r="D15" s="10"/>
      <c r="E15" s="10">
        <v>6312</v>
      </c>
      <c r="F15" s="10" t="s">
        <v>228</v>
      </c>
      <c r="G15" s="71"/>
      <c r="H15" s="71"/>
      <c r="I15" s="71">
        <v>1760</v>
      </c>
      <c r="J15" s="71"/>
      <c r="K15" s="71"/>
      <c r="L15" s="63" t="e">
        <f t="shared" si="1"/>
        <v>#DIV/0!</v>
      </c>
    </row>
    <row r="16" spans="2:12" hidden="1" x14ac:dyDescent="0.25">
      <c r="B16" s="7"/>
      <c r="C16" s="7"/>
      <c r="D16" s="7">
        <v>632</v>
      </c>
      <c r="E16" s="7"/>
      <c r="F16" s="56" t="s">
        <v>70</v>
      </c>
      <c r="G16" s="58">
        <f>SUM(G17:G18)</f>
        <v>800</v>
      </c>
      <c r="H16" s="71">
        <f>SUM(H17:H18)</f>
        <v>196976</v>
      </c>
      <c r="I16" s="71">
        <f t="shared" ref="I16:K16" si="4">SUM(I17:I18)</f>
        <v>0</v>
      </c>
      <c r="J16" s="71">
        <f t="shared" si="4"/>
        <v>0</v>
      </c>
      <c r="K16" s="71">
        <f t="shared" si="4"/>
        <v>0</v>
      </c>
      <c r="L16" s="63">
        <f t="shared" si="1"/>
        <v>0</v>
      </c>
    </row>
    <row r="17" spans="2:12" hidden="1" x14ac:dyDescent="0.25">
      <c r="B17" s="7"/>
      <c r="C17" s="7"/>
      <c r="D17" s="7"/>
      <c r="E17" s="7">
        <v>6323</v>
      </c>
      <c r="F17" s="56" t="s">
        <v>71</v>
      </c>
      <c r="G17" s="58">
        <v>800</v>
      </c>
      <c r="H17" s="71">
        <v>176856</v>
      </c>
      <c r="I17" s="71"/>
      <c r="J17" s="71"/>
      <c r="K17" s="58"/>
      <c r="L17" s="63">
        <f t="shared" si="1"/>
        <v>0</v>
      </c>
    </row>
    <row r="18" spans="2:12" hidden="1" x14ac:dyDescent="0.25">
      <c r="B18" s="7"/>
      <c r="C18" s="7"/>
      <c r="D18" s="7"/>
      <c r="E18" s="7">
        <v>6324</v>
      </c>
      <c r="F18" s="56" t="s">
        <v>72</v>
      </c>
      <c r="G18" s="58">
        <v>0</v>
      </c>
      <c r="H18" s="71">
        <v>20120</v>
      </c>
      <c r="I18" s="71"/>
      <c r="J18" s="71"/>
      <c r="K18" s="58"/>
      <c r="L18" s="63">
        <f t="shared" si="1"/>
        <v>0</v>
      </c>
    </row>
    <row r="19" spans="2:12" hidden="1" x14ac:dyDescent="0.25">
      <c r="B19" s="7"/>
      <c r="C19" s="7"/>
      <c r="D19" s="7">
        <v>634</v>
      </c>
      <c r="E19" s="7"/>
      <c r="F19" s="56" t="s">
        <v>73</v>
      </c>
      <c r="G19" s="58">
        <f>SUM(G20:G21)</f>
        <v>328981.72000000003</v>
      </c>
      <c r="H19" s="71">
        <f>SUM(H20:H21)</f>
        <v>216916</v>
      </c>
      <c r="I19" s="71">
        <f t="shared" ref="I19:K19" si="5">SUM(I20:I21)</f>
        <v>163128</v>
      </c>
      <c r="J19" s="71">
        <f t="shared" si="5"/>
        <v>150000</v>
      </c>
      <c r="K19" s="71">
        <f t="shared" si="5"/>
        <v>75000</v>
      </c>
      <c r="L19" s="63">
        <f t="shared" si="1"/>
        <v>75.203304504969665</v>
      </c>
    </row>
    <row r="20" spans="2:12" hidden="1" x14ac:dyDescent="0.25">
      <c r="B20" s="7"/>
      <c r="C20" s="7"/>
      <c r="D20" s="7"/>
      <c r="E20" s="7">
        <v>6341</v>
      </c>
      <c r="F20" s="56" t="s">
        <v>74</v>
      </c>
      <c r="G20" s="58">
        <v>327572.46000000002</v>
      </c>
      <c r="H20" s="71">
        <v>37147</v>
      </c>
      <c r="I20" s="71">
        <v>133128</v>
      </c>
      <c r="J20" s="71">
        <v>75000</v>
      </c>
      <c r="K20" s="58">
        <v>75000</v>
      </c>
      <c r="L20" s="63">
        <f t="shared" si="1"/>
        <v>358.38156513311981</v>
      </c>
    </row>
    <row r="21" spans="2:12" hidden="1" x14ac:dyDescent="0.25">
      <c r="B21" s="7"/>
      <c r="C21" s="7"/>
      <c r="D21" s="7"/>
      <c r="E21" s="7">
        <v>6342</v>
      </c>
      <c r="F21" s="56" t="s">
        <v>75</v>
      </c>
      <c r="G21" s="58">
        <v>1409.26</v>
      </c>
      <c r="H21" s="71">
        <v>179769</v>
      </c>
      <c r="I21" s="71">
        <v>30000</v>
      </c>
      <c r="J21" s="71">
        <v>75000</v>
      </c>
      <c r="K21" s="58">
        <v>0</v>
      </c>
      <c r="L21" s="63">
        <f t="shared" si="1"/>
        <v>16.688083039901205</v>
      </c>
    </row>
    <row r="22" spans="2:12" ht="25.5" hidden="1" x14ac:dyDescent="0.25">
      <c r="B22" s="7"/>
      <c r="C22" s="7"/>
      <c r="D22" s="7">
        <v>636</v>
      </c>
      <c r="E22" s="7"/>
      <c r="F22" s="79" t="s">
        <v>197</v>
      </c>
      <c r="G22" s="71">
        <f t="shared" ref="G22:K22" si="6">SUM(G23)</f>
        <v>0</v>
      </c>
      <c r="H22" s="71">
        <f t="shared" si="6"/>
        <v>0</v>
      </c>
      <c r="I22" s="71">
        <f t="shared" si="6"/>
        <v>0</v>
      </c>
      <c r="J22" s="71">
        <f t="shared" si="6"/>
        <v>0</v>
      </c>
      <c r="K22" s="71">
        <f t="shared" si="6"/>
        <v>0</v>
      </c>
      <c r="L22" s="63" t="e">
        <f t="shared" si="1"/>
        <v>#DIV/0!</v>
      </c>
    </row>
    <row r="23" spans="2:12" ht="25.5" hidden="1" x14ac:dyDescent="0.25">
      <c r="B23" s="7"/>
      <c r="C23" s="7"/>
      <c r="D23" s="7"/>
      <c r="E23" s="7">
        <v>6361</v>
      </c>
      <c r="F23" s="79" t="s">
        <v>198</v>
      </c>
      <c r="G23" s="58">
        <v>0</v>
      </c>
      <c r="H23" s="71">
        <v>0</v>
      </c>
      <c r="I23" s="71"/>
      <c r="J23" s="71"/>
      <c r="K23" s="58">
        <v>0</v>
      </c>
      <c r="L23" s="63" t="e">
        <f t="shared" si="1"/>
        <v>#DIV/0!</v>
      </c>
    </row>
    <row r="24" spans="2:12" hidden="1" x14ac:dyDescent="0.25">
      <c r="B24" s="7"/>
      <c r="C24" s="7"/>
      <c r="D24" s="7">
        <v>639</v>
      </c>
      <c r="E24" s="7"/>
      <c r="F24" s="56" t="s">
        <v>76</v>
      </c>
      <c r="G24" s="58">
        <f>SUM(G25:G28)</f>
        <v>138500.90000000002</v>
      </c>
      <c r="H24" s="58">
        <f t="shared" ref="H24:K24" si="7">SUM(H25:H28)</f>
        <v>235778</v>
      </c>
      <c r="I24" s="58">
        <f t="shared" si="7"/>
        <v>1208667</v>
      </c>
      <c r="J24" s="58">
        <f t="shared" si="7"/>
        <v>2285334</v>
      </c>
      <c r="K24" s="58">
        <f t="shared" si="7"/>
        <v>2682001</v>
      </c>
      <c r="L24" s="63">
        <f t="shared" si="1"/>
        <v>512.62925294132617</v>
      </c>
    </row>
    <row r="25" spans="2:12" hidden="1" x14ac:dyDescent="0.25">
      <c r="B25" s="7"/>
      <c r="C25" s="7"/>
      <c r="D25" s="7"/>
      <c r="E25" s="7">
        <v>6391</v>
      </c>
      <c r="F25" s="56" t="s">
        <v>77</v>
      </c>
      <c r="G25" s="58">
        <v>45360.54</v>
      </c>
      <c r="H25" s="71">
        <v>86238</v>
      </c>
      <c r="I25" s="71">
        <v>24000</v>
      </c>
      <c r="J25" s="71">
        <v>24000</v>
      </c>
      <c r="K25" s="58">
        <v>24000</v>
      </c>
      <c r="L25" s="63">
        <f t="shared" si="1"/>
        <v>27.829958950810546</v>
      </c>
    </row>
    <row r="26" spans="2:12" hidden="1" x14ac:dyDescent="0.25">
      <c r="B26" s="7"/>
      <c r="C26" s="7"/>
      <c r="D26" s="7"/>
      <c r="E26" s="7">
        <v>6392</v>
      </c>
      <c r="F26" s="56" t="s">
        <v>78</v>
      </c>
      <c r="G26" s="58">
        <v>68921.600000000006</v>
      </c>
      <c r="H26" s="71">
        <v>145750</v>
      </c>
      <c r="I26" s="71">
        <v>80000</v>
      </c>
      <c r="J26" s="71">
        <v>80000</v>
      </c>
      <c r="K26" s="58">
        <v>80000</v>
      </c>
      <c r="L26" s="63">
        <f t="shared" si="1"/>
        <v>54.888507718696403</v>
      </c>
    </row>
    <row r="27" spans="2:12" hidden="1" x14ac:dyDescent="0.25">
      <c r="B27" s="7"/>
      <c r="C27" s="7"/>
      <c r="D27" s="7"/>
      <c r="E27" s="7">
        <v>6393</v>
      </c>
      <c r="F27" s="56" t="s">
        <v>79</v>
      </c>
      <c r="G27" s="58">
        <v>24218.76</v>
      </c>
      <c r="H27" s="71">
        <v>3790</v>
      </c>
      <c r="I27" s="71">
        <v>253855</v>
      </c>
      <c r="J27" s="71">
        <v>388525</v>
      </c>
      <c r="K27" s="58">
        <v>445192</v>
      </c>
      <c r="L27" s="63">
        <f t="shared" si="1"/>
        <v>6698.0211081794196</v>
      </c>
    </row>
    <row r="28" spans="2:12" hidden="1" x14ac:dyDescent="0.25">
      <c r="B28" s="7"/>
      <c r="C28" s="7"/>
      <c r="D28" s="7"/>
      <c r="E28" s="7">
        <v>6394</v>
      </c>
      <c r="F28" s="56" t="s">
        <v>229</v>
      </c>
      <c r="G28" s="58"/>
      <c r="H28" s="71"/>
      <c r="I28" s="71">
        <v>850812</v>
      </c>
      <c r="J28" s="71">
        <v>1792809</v>
      </c>
      <c r="K28" s="58">
        <v>2132809</v>
      </c>
      <c r="L28" s="63" t="e">
        <f t="shared" si="1"/>
        <v>#DIV/0!</v>
      </c>
    </row>
    <row r="29" spans="2:12" x14ac:dyDescent="0.25">
      <c r="B29" s="7"/>
      <c r="C29" s="15">
        <v>64</v>
      </c>
      <c r="D29" s="7"/>
      <c r="E29" s="7"/>
      <c r="F29" s="56" t="s">
        <v>80</v>
      </c>
      <c r="G29" s="58">
        <f>SUM(G30)</f>
        <v>1349.18</v>
      </c>
      <c r="H29" s="71">
        <f>SUM(H30)</f>
        <v>2150</v>
      </c>
      <c r="I29" s="71">
        <f t="shared" ref="I29:K29" si="8">SUM(I30)</f>
        <v>2000</v>
      </c>
      <c r="J29" s="71">
        <f t="shared" si="8"/>
        <v>2000</v>
      </c>
      <c r="K29" s="71">
        <f t="shared" si="8"/>
        <v>2000</v>
      </c>
      <c r="L29" s="63">
        <f t="shared" si="1"/>
        <v>93.023255813953483</v>
      </c>
    </row>
    <row r="30" spans="2:12" hidden="1" x14ac:dyDescent="0.25">
      <c r="B30" s="7"/>
      <c r="C30" s="15"/>
      <c r="D30" s="7">
        <v>641</v>
      </c>
      <c r="E30" s="7"/>
      <c r="F30" s="56" t="s">
        <v>81</v>
      </c>
      <c r="G30" s="58">
        <f>SUM(G31:G33)</f>
        <v>1349.18</v>
      </c>
      <c r="H30" s="71">
        <f>SUM(H31:H33)</f>
        <v>2150</v>
      </c>
      <c r="I30" s="71">
        <f t="shared" ref="I30:K30" si="9">SUM(I31:I33)</f>
        <v>2000</v>
      </c>
      <c r="J30" s="71">
        <f t="shared" si="9"/>
        <v>2000</v>
      </c>
      <c r="K30" s="71">
        <f t="shared" si="9"/>
        <v>2000</v>
      </c>
      <c r="L30" s="63">
        <f t="shared" si="1"/>
        <v>93.023255813953483</v>
      </c>
    </row>
    <row r="31" spans="2:12" hidden="1" x14ac:dyDescent="0.25">
      <c r="B31" s="7"/>
      <c r="C31" s="15"/>
      <c r="D31" s="7"/>
      <c r="E31" s="7">
        <v>6413</v>
      </c>
      <c r="F31" s="56" t="s">
        <v>82</v>
      </c>
      <c r="G31" s="58">
        <v>150.63</v>
      </c>
      <c r="H31" s="71">
        <v>1000</v>
      </c>
      <c r="I31" s="71">
        <v>1000</v>
      </c>
      <c r="J31" s="71">
        <v>1000</v>
      </c>
      <c r="K31" s="58">
        <v>1000</v>
      </c>
      <c r="L31" s="63">
        <f t="shared" si="1"/>
        <v>100</v>
      </c>
    </row>
    <row r="32" spans="2:12" hidden="1" x14ac:dyDescent="0.25">
      <c r="B32" s="7"/>
      <c r="C32" s="15"/>
      <c r="D32" s="7"/>
      <c r="E32" s="7">
        <v>6414</v>
      </c>
      <c r="F32" s="56" t="s">
        <v>208</v>
      </c>
      <c r="G32" s="58">
        <v>608.08000000000004</v>
      </c>
      <c r="H32" s="71">
        <v>1000</v>
      </c>
      <c r="I32" s="71">
        <v>1000</v>
      </c>
      <c r="J32" s="71"/>
      <c r="K32" s="58"/>
      <c r="L32" s="63">
        <f t="shared" si="1"/>
        <v>100</v>
      </c>
    </row>
    <row r="33" spans="2:12" hidden="1" x14ac:dyDescent="0.25">
      <c r="B33" s="7"/>
      <c r="C33" s="15"/>
      <c r="D33" s="7"/>
      <c r="E33" s="7">
        <v>6415</v>
      </c>
      <c r="F33" s="56" t="s">
        <v>83</v>
      </c>
      <c r="G33" s="58">
        <v>590.47</v>
      </c>
      <c r="H33" s="71">
        <v>150</v>
      </c>
      <c r="I33" s="71"/>
      <c r="J33" s="71">
        <v>1000</v>
      </c>
      <c r="K33" s="58">
        <v>1000</v>
      </c>
      <c r="L33" s="63">
        <f t="shared" si="1"/>
        <v>0</v>
      </c>
    </row>
    <row r="34" spans="2:12" x14ac:dyDescent="0.25">
      <c r="B34" s="7"/>
      <c r="C34" s="15">
        <v>65</v>
      </c>
      <c r="D34" s="7"/>
      <c r="E34" s="7"/>
      <c r="F34" s="56" t="s">
        <v>84</v>
      </c>
      <c r="G34" s="58">
        <f>G35</f>
        <v>4183618.99</v>
      </c>
      <c r="H34" s="71">
        <f>H35</f>
        <v>4685000</v>
      </c>
      <c r="I34" s="71">
        <f t="shared" ref="I34:K34" si="10">I35</f>
        <v>4820000</v>
      </c>
      <c r="J34" s="71">
        <f t="shared" si="10"/>
        <v>4915000</v>
      </c>
      <c r="K34" s="71">
        <f t="shared" si="10"/>
        <v>4965000</v>
      </c>
      <c r="L34" s="63">
        <f t="shared" si="1"/>
        <v>102.88153681963715</v>
      </c>
    </row>
    <row r="35" spans="2:12" hidden="1" x14ac:dyDescent="0.25">
      <c r="B35" s="7"/>
      <c r="C35" s="15"/>
      <c r="D35" s="7">
        <v>652</v>
      </c>
      <c r="E35" s="7"/>
      <c r="F35" s="56" t="s">
        <v>85</v>
      </c>
      <c r="G35" s="58">
        <f>SUM(G36)</f>
        <v>4183618.99</v>
      </c>
      <c r="H35" s="71">
        <f>SUM(H36)</f>
        <v>4685000</v>
      </c>
      <c r="I35" s="71">
        <f t="shared" ref="I35:K35" si="11">SUM(I36)</f>
        <v>4820000</v>
      </c>
      <c r="J35" s="71">
        <f t="shared" si="11"/>
        <v>4915000</v>
      </c>
      <c r="K35" s="71">
        <f t="shared" si="11"/>
        <v>4965000</v>
      </c>
      <c r="L35" s="63">
        <f t="shared" si="1"/>
        <v>102.88153681963715</v>
      </c>
    </row>
    <row r="36" spans="2:12" hidden="1" x14ac:dyDescent="0.25">
      <c r="B36" s="7"/>
      <c r="C36" s="15"/>
      <c r="D36" s="7"/>
      <c r="E36" s="7">
        <v>6526</v>
      </c>
      <c r="F36" s="56" t="s">
        <v>86</v>
      </c>
      <c r="G36" s="58">
        <v>4183618.99</v>
      </c>
      <c r="H36" s="71">
        <v>4685000</v>
      </c>
      <c r="I36" s="71">
        <v>4820000</v>
      </c>
      <c r="J36" s="71">
        <v>4915000</v>
      </c>
      <c r="K36" s="58">
        <v>4965000</v>
      </c>
      <c r="L36" s="63">
        <f t="shared" si="1"/>
        <v>102.88153681963715</v>
      </c>
    </row>
    <row r="37" spans="2:12" x14ac:dyDescent="0.25">
      <c r="B37" s="7"/>
      <c r="C37" s="15">
        <v>66</v>
      </c>
      <c r="D37" s="8"/>
      <c r="E37" s="8"/>
      <c r="F37" s="56" t="s">
        <v>87</v>
      </c>
      <c r="G37" s="58">
        <f>SUM(G38,G41)</f>
        <v>6879034.0300000003</v>
      </c>
      <c r="H37" s="71">
        <f>SUM(H38,H41)</f>
        <v>7752428</v>
      </c>
      <c r="I37" s="71">
        <f t="shared" ref="I37:K37" si="12">SUM(I38,I41)</f>
        <v>7855000</v>
      </c>
      <c r="J37" s="71">
        <f t="shared" si="12"/>
        <v>7890000</v>
      </c>
      <c r="K37" s="71">
        <f t="shared" si="12"/>
        <v>7890000</v>
      </c>
      <c r="L37" s="63">
        <f t="shared" si="1"/>
        <v>101.32309516450846</v>
      </c>
    </row>
    <row r="38" spans="2:12" hidden="1" x14ac:dyDescent="0.25">
      <c r="B38" s="7"/>
      <c r="C38" s="15"/>
      <c r="D38" s="8">
        <v>661</v>
      </c>
      <c r="E38" s="8"/>
      <c r="F38" s="56" t="s">
        <v>35</v>
      </c>
      <c r="G38" s="58">
        <f>SUM(G39:G40)</f>
        <v>6873539.1299999999</v>
      </c>
      <c r="H38" s="71">
        <f>SUM(H39:H40)</f>
        <v>7750000</v>
      </c>
      <c r="I38" s="71">
        <f t="shared" ref="I38:K38" si="13">SUM(I39:I40)</f>
        <v>7855000</v>
      </c>
      <c r="J38" s="71">
        <f t="shared" si="13"/>
        <v>7890000</v>
      </c>
      <c r="K38" s="71">
        <f t="shared" si="13"/>
        <v>7890000</v>
      </c>
      <c r="L38" s="63">
        <f t="shared" si="1"/>
        <v>101.35483870967741</v>
      </c>
    </row>
    <row r="39" spans="2:12" hidden="1" x14ac:dyDescent="0.25">
      <c r="B39" s="7"/>
      <c r="C39" s="15"/>
      <c r="D39" s="8"/>
      <c r="E39" s="8">
        <v>6614</v>
      </c>
      <c r="F39" s="56" t="s">
        <v>36</v>
      </c>
      <c r="G39" s="58">
        <v>102234.85</v>
      </c>
      <c r="H39" s="71">
        <v>100000</v>
      </c>
      <c r="I39" s="71">
        <v>140000</v>
      </c>
      <c r="J39" s="71">
        <v>150000</v>
      </c>
      <c r="K39" s="58">
        <v>150000</v>
      </c>
      <c r="L39" s="63">
        <f t="shared" si="1"/>
        <v>140</v>
      </c>
    </row>
    <row r="40" spans="2:12" hidden="1" x14ac:dyDescent="0.25">
      <c r="B40" s="7"/>
      <c r="C40" s="15"/>
      <c r="D40" s="8"/>
      <c r="E40" s="8">
        <v>6615</v>
      </c>
      <c r="F40" s="56" t="s">
        <v>88</v>
      </c>
      <c r="G40" s="58">
        <v>6771304.2800000003</v>
      </c>
      <c r="H40" s="71">
        <v>7650000</v>
      </c>
      <c r="I40" s="71">
        <v>7715000</v>
      </c>
      <c r="J40" s="71">
        <v>7740000</v>
      </c>
      <c r="K40" s="58">
        <v>7740000</v>
      </c>
      <c r="L40" s="63">
        <f t="shared" si="1"/>
        <v>100.84967320261438</v>
      </c>
    </row>
    <row r="41" spans="2:12" hidden="1" x14ac:dyDescent="0.25">
      <c r="B41" s="7"/>
      <c r="C41" s="15"/>
      <c r="D41" s="8">
        <v>663</v>
      </c>
      <c r="E41" s="8"/>
      <c r="F41" s="56" t="s">
        <v>100</v>
      </c>
      <c r="G41" s="58">
        <f>SUM(G42:G43)</f>
        <v>5494.9</v>
      </c>
      <c r="H41" s="71">
        <f>SUM(H42:H43)</f>
        <v>2428</v>
      </c>
      <c r="I41" s="71">
        <f t="shared" ref="I41:K41" si="14">SUM(I42:I43)</f>
        <v>0</v>
      </c>
      <c r="J41" s="71">
        <f t="shared" si="14"/>
        <v>0</v>
      </c>
      <c r="K41" s="71">
        <f t="shared" si="14"/>
        <v>0</v>
      </c>
      <c r="L41" s="63">
        <f t="shared" si="1"/>
        <v>0</v>
      </c>
    </row>
    <row r="42" spans="2:12" hidden="1" x14ac:dyDescent="0.25">
      <c r="B42" s="7"/>
      <c r="C42" s="15"/>
      <c r="D42" s="8"/>
      <c r="E42" s="8">
        <v>6631</v>
      </c>
      <c r="F42" s="56" t="s">
        <v>101</v>
      </c>
      <c r="G42" s="58">
        <v>694.9</v>
      </c>
      <c r="H42" s="71">
        <v>1808</v>
      </c>
      <c r="I42" s="71"/>
      <c r="J42" s="71"/>
      <c r="K42" s="58"/>
      <c r="L42" s="63">
        <f t="shared" si="1"/>
        <v>0</v>
      </c>
    </row>
    <row r="43" spans="2:12" hidden="1" x14ac:dyDescent="0.25">
      <c r="B43" s="7"/>
      <c r="C43" s="15"/>
      <c r="D43" s="8"/>
      <c r="E43" s="8">
        <v>6632</v>
      </c>
      <c r="F43" s="56" t="s">
        <v>102</v>
      </c>
      <c r="G43" s="58">
        <v>4800</v>
      </c>
      <c r="H43" s="71">
        <v>620</v>
      </c>
      <c r="I43" s="71"/>
      <c r="J43" s="71"/>
      <c r="K43" s="58"/>
      <c r="L43" s="63">
        <f t="shared" si="1"/>
        <v>0</v>
      </c>
    </row>
    <row r="44" spans="2:12" x14ac:dyDescent="0.25">
      <c r="B44" s="7"/>
      <c r="C44" s="15">
        <v>67</v>
      </c>
      <c r="D44" s="8"/>
      <c r="E44" s="8"/>
      <c r="F44" s="56" t="s">
        <v>89</v>
      </c>
      <c r="G44" s="58">
        <f t="shared" ref="G44:K44" si="15">SUM(G45)</f>
        <v>750000</v>
      </c>
      <c r="H44" s="71">
        <f t="shared" si="15"/>
        <v>1000000</v>
      </c>
      <c r="I44" s="71">
        <f t="shared" si="15"/>
        <v>1225000</v>
      </c>
      <c r="J44" s="71">
        <f t="shared" si="15"/>
        <v>1650000</v>
      </c>
      <c r="K44" s="71">
        <f t="shared" si="15"/>
        <v>1225000</v>
      </c>
      <c r="L44" s="63">
        <f t="shared" si="1"/>
        <v>122.50000000000001</v>
      </c>
    </row>
    <row r="45" spans="2:12" hidden="1" x14ac:dyDescent="0.25">
      <c r="B45" s="7"/>
      <c r="C45" s="15"/>
      <c r="D45" s="8">
        <v>671</v>
      </c>
      <c r="E45" s="8"/>
      <c r="F45" s="56" t="s">
        <v>90</v>
      </c>
      <c r="G45" s="58">
        <f>SUM(G46:G47)</f>
        <v>750000</v>
      </c>
      <c r="H45" s="58">
        <f t="shared" ref="H45:K45" si="16">SUM(H46:H47)</f>
        <v>1000000</v>
      </c>
      <c r="I45" s="58">
        <f t="shared" si="16"/>
        <v>1225000</v>
      </c>
      <c r="J45" s="58">
        <f t="shared" si="16"/>
        <v>1650000</v>
      </c>
      <c r="K45" s="58">
        <f t="shared" si="16"/>
        <v>1225000</v>
      </c>
      <c r="L45" s="63">
        <f t="shared" si="1"/>
        <v>122.50000000000001</v>
      </c>
    </row>
    <row r="46" spans="2:12" hidden="1" x14ac:dyDescent="0.25">
      <c r="B46" s="7"/>
      <c r="C46" s="15"/>
      <c r="D46" s="8"/>
      <c r="E46" s="8">
        <v>6711</v>
      </c>
      <c r="F46" s="56" t="s">
        <v>91</v>
      </c>
      <c r="G46" s="58">
        <v>750000</v>
      </c>
      <c r="H46" s="71">
        <v>1000000</v>
      </c>
      <c r="I46" s="71">
        <v>1055000</v>
      </c>
      <c r="J46" s="71">
        <v>1225000</v>
      </c>
      <c r="K46" s="58">
        <v>1225000</v>
      </c>
      <c r="L46" s="63">
        <f t="shared" si="1"/>
        <v>105.5</v>
      </c>
    </row>
    <row r="47" spans="2:12" hidden="1" x14ac:dyDescent="0.25">
      <c r="B47" s="7"/>
      <c r="C47" s="15"/>
      <c r="D47" s="8"/>
      <c r="E47" s="8">
        <v>6712</v>
      </c>
      <c r="F47" s="56" t="s">
        <v>230</v>
      </c>
      <c r="G47" s="58"/>
      <c r="H47" s="71"/>
      <c r="I47" s="71">
        <v>170000</v>
      </c>
      <c r="J47" s="71">
        <v>425000</v>
      </c>
      <c r="K47" s="58"/>
      <c r="L47" s="63" t="e">
        <f t="shared" si="1"/>
        <v>#DIV/0!</v>
      </c>
    </row>
    <row r="48" spans="2:12" x14ac:dyDescent="0.25">
      <c r="B48" s="7"/>
      <c r="C48" s="15">
        <v>68</v>
      </c>
      <c r="D48" s="8"/>
      <c r="E48" s="8"/>
      <c r="F48" s="56" t="s">
        <v>92</v>
      </c>
      <c r="G48" s="58">
        <f>SUM(G49,G51)</f>
        <v>29445.050000000003</v>
      </c>
      <c r="H48" s="58">
        <f t="shared" ref="H48:K48" si="17">SUM(H49,H51)</f>
        <v>40000</v>
      </c>
      <c r="I48" s="58">
        <f t="shared" si="17"/>
        <v>60000</v>
      </c>
      <c r="J48" s="58">
        <f t="shared" si="17"/>
        <v>70000</v>
      </c>
      <c r="K48" s="58">
        <f t="shared" si="17"/>
        <v>70000</v>
      </c>
      <c r="L48" s="63">
        <f t="shared" si="1"/>
        <v>150</v>
      </c>
    </row>
    <row r="49" spans="2:12" hidden="1" x14ac:dyDescent="0.25">
      <c r="B49" s="7"/>
      <c r="C49" s="15"/>
      <c r="D49" s="8">
        <v>681</v>
      </c>
      <c r="E49" s="8"/>
      <c r="F49" s="56" t="s">
        <v>93</v>
      </c>
      <c r="G49" s="58">
        <f>SUM(G50)</f>
        <v>18149.77</v>
      </c>
      <c r="H49" s="71">
        <f>SUM(H50)</f>
        <v>20000</v>
      </c>
      <c r="I49" s="71">
        <f t="shared" ref="I49:K49" si="18">SUM(I50)</f>
        <v>20000</v>
      </c>
      <c r="J49" s="71">
        <f t="shared" si="18"/>
        <v>20000</v>
      </c>
      <c r="K49" s="71">
        <f t="shared" si="18"/>
        <v>20000</v>
      </c>
      <c r="L49" s="63">
        <f t="shared" si="1"/>
        <v>100</v>
      </c>
    </row>
    <row r="50" spans="2:12" hidden="1" x14ac:dyDescent="0.25">
      <c r="B50" s="7"/>
      <c r="C50" s="15"/>
      <c r="D50" s="8"/>
      <c r="E50" s="8">
        <v>6819</v>
      </c>
      <c r="F50" s="56" t="s">
        <v>94</v>
      </c>
      <c r="G50" s="58">
        <v>18149.77</v>
      </c>
      <c r="H50" s="71">
        <v>20000</v>
      </c>
      <c r="I50" s="71">
        <v>20000</v>
      </c>
      <c r="J50" s="71">
        <v>20000</v>
      </c>
      <c r="K50" s="58">
        <v>20000</v>
      </c>
      <c r="L50" s="63">
        <f t="shared" si="1"/>
        <v>100</v>
      </c>
    </row>
    <row r="51" spans="2:12" hidden="1" x14ac:dyDescent="0.25">
      <c r="B51" s="7"/>
      <c r="C51" s="15"/>
      <c r="D51" s="8">
        <v>683</v>
      </c>
      <c r="E51" s="8"/>
      <c r="F51" s="56" t="s">
        <v>95</v>
      </c>
      <c r="G51" s="58">
        <f>SUM(G52)</f>
        <v>11295.28</v>
      </c>
      <c r="H51" s="71">
        <f>SUM(H52)</f>
        <v>20000</v>
      </c>
      <c r="I51" s="71">
        <f t="shared" ref="I51:K51" si="19">SUM(I52)</f>
        <v>40000</v>
      </c>
      <c r="J51" s="71">
        <f t="shared" si="19"/>
        <v>50000</v>
      </c>
      <c r="K51" s="71">
        <f t="shared" si="19"/>
        <v>50000</v>
      </c>
      <c r="L51" s="63">
        <f t="shared" si="1"/>
        <v>200</v>
      </c>
    </row>
    <row r="52" spans="2:12" hidden="1" x14ac:dyDescent="0.25">
      <c r="B52" s="7"/>
      <c r="C52" s="15"/>
      <c r="D52" s="8"/>
      <c r="E52" s="8">
        <v>6831</v>
      </c>
      <c r="F52" s="56" t="s">
        <v>95</v>
      </c>
      <c r="G52" s="58">
        <v>11295.28</v>
      </c>
      <c r="H52" s="71">
        <v>20000</v>
      </c>
      <c r="I52" s="71">
        <v>40000</v>
      </c>
      <c r="J52" s="71">
        <v>50000</v>
      </c>
      <c r="K52" s="58">
        <v>50000</v>
      </c>
      <c r="L52" s="63">
        <f t="shared" si="1"/>
        <v>200</v>
      </c>
    </row>
    <row r="53" spans="2:12" x14ac:dyDescent="0.25">
      <c r="B53" s="15">
        <v>7</v>
      </c>
      <c r="C53" s="7"/>
      <c r="D53" s="8"/>
      <c r="E53" s="8"/>
      <c r="F53" s="56" t="s">
        <v>26</v>
      </c>
      <c r="G53" s="60">
        <f>SUM(G54)</f>
        <v>12672</v>
      </c>
      <c r="H53" s="75">
        <f>SUM(H54)</f>
        <v>90955</v>
      </c>
      <c r="I53" s="75">
        <f t="shared" ref="I53:K53" si="20">SUM(I54)</f>
        <v>90000</v>
      </c>
      <c r="J53" s="75">
        <f t="shared" si="20"/>
        <v>20000</v>
      </c>
      <c r="K53" s="60">
        <f t="shared" si="20"/>
        <v>20000</v>
      </c>
      <c r="L53" s="63">
        <f t="shared" ref="L53:L63" si="21">I53/H53*100</f>
        <v>98.950030234731457</v>
      </c>
    </row>
    <row r="54" spans="2:12" ht="16.5" customHeight="1" x14ac:dyDescent="0.25">
      <c r="B54" s="7"/>
      <c r="C54" s="15">
        <v>72</v>
      </c>
      <c r="D54" s="8"/>
      <c r="E54" s="8"/>
      <c r="F54" s="56" t="s">
        <v>27</v>
      </c>
      <c r="G54" s="58">
        <f>SUM(G55,G59,G62)</f>
        <v>12672</v>
      </c>
      <c r="H54" s="71">
        <f>SUM(H55,H59,H62)</f>
        <v>90955</v>
      </c>
      <c r="I54" s="71">
        <f t="shared" ref="I54:K54" si="22">SUM(I55,I59,I62)</f>
        <v>90000</v>
      </c>
      <c r="J54" s="71">
        <f t="shared" si="22"/>
        <v>20000</v>
      </c>
      <c r="K54" s="71">
        <f t="shared" si="22"/>
        <v>20000</v>
      </c>
      <c r="L54" s="63">
        <f t="shared" si="21"/>
        <v>98.950030234731457</v>
      </c>
    </row>
    <row r="55" spans="2:12" ht="17.25" hidden="1" customHeight="1" x14ac:dyDescent="0.25">
      <c r="B55" s="7"/>
      <c r="C55" s="7"/>
      <c r="D55" s="8">
        <v>722</v>
      </c>
      <c r="E55" s="8"/>
      <c r="F55" s="56" t="s">
        <v>104</v>
      </c>
      <c r="G55" s="58">
        <f>SUM(G56)</f>
        <v>0</v>
      </c>
      <c r="H55" s="71">
        <f>SUM(H56)</f>
        <v>0</v>
      </c>
      <c r="I55" s="71">
        <f t="shared" ref="I55:K55" si="23">SUM(I56)</f>
        <v>0</v>
      </c>
      <c r="J55" s="71">
        <f t="shared" si="23"/>
        <v>0</v>
      </c>
      <c r="K55" s="71">
        <f t="shared" si="23"/>
        <v>0</v>
      </c>
      <c r="L55" s="63" t="e">
        <f t="shared" si="21"/>
        <v>#DIV/0!</v>
      </c>
    </row>
    <row r="56" spans="2:12" ht="15.75" hidden="1" customHeight="1" x14ac:dyDescent="0.25">
      <c r="B56" s="7"/>
      <c r="C56" s="7"/>
      <c r="D56" s="8"/>
      <c r="E56" s="8">
        <v>7227</v>
      </c>
      <c r="F56" s="57" t="s">
        <v>105</v>
      </c>
      <c r="G56" s="58">
        <v>0</v>
      </c>
      <c r="H56" s="71">
        <v>0</v>
      </c>
      <c r="I56" s="71"/>
      <c r="J56" s="71"/>
      <c r="K56" s="58">
        <v>0</v>
      </c>
      <c r="L56" s="63" t="e">
        <f t="shared" si="21"/>
        <v>#DIV/0!</v>
      </c>
    </row>
    <row r="57" spans="2:12" ht="39" hidden="1" customHeight="1" x14ac:dyDescent="0.25">
      <c r="B57" s="116" t="s">
        <v>7</v>
      </c>
      <c r="C57" s="117"/>
      <c r="D57" s="117"/>
      <c r="E57" s="117"/>
      <c r="F57" s="118"/>
      <c r="G57" s="32" t="s">
        <v>207</v>
      </c>
      <c r="H57" s="32" t="s">
        <v>214</v>
      </c>
      <c r="I57" s="32" t="s">
        <v>247</v>
      </c>
      <c r="J57" s="32" t="s">
        <v>248</v>
      </c>
      <c r="K57" s="32" t="s">
        <v>249</v>
      </c>
      <c r="L57" s="32" t="s">
        <v>28</v>
      </c>
    </row>
    <row r="58" spans="2:12" hidden="1" x14ac:dyDescent="0.25">
      <c r="B58" s="119">
        <v>1</v>
      </c>
      <c r="C58" s="120"/>
      <c r="D58" s="120"/>
      <c r="E58" s="120"/>
      <c r="F58" s="121"/>
      <c r="G58" s="86">
        <v>2</v>
      </c>
      <c r="H58" s="86">
        <v>3</v>
      </c>
      <c r="I58" s="86">
        <v>4</v>
      </c>
      <c r="J58" s="86">
        <v>5</v>
      </c>
      <c r="K58" s="87">
        <v>6</v>
      </c>
      <c r="L58" s="86" t="s">
        <v>201</v>
      </c>
    </row>
    <row r="59" spans="2:12" hidden="1" x14ac:dyDescent="0.25">
      <c r="B59" s="7"/>
      <c r="C59" s="7"/>
      <c r="D59" s="7">
        <v>723</v>
      </c>
      <c r="E59" s="7"/>
      <c r="F59" s="27" t="s">
        <v>96</v>
      </c>
      <c r="G59" s="58">
        <f>SUM(G60)</f>
        <v>0</v>
      </c>
      <c r="H59" s="71">
        <f>SUM(H60:H61)</f>
        <v>70955</v>
      </c>
      <c r="I59" s="71">
        <f t="shared" ref="I59:K59" si="24">SUM(I60:I61)</f>
        <v>70000</v>
      </c>
      <c r="J59" s="71">
        <f t="shared" si="24"/>
        <v>0</v>
      </c>
      <c r="K59" s="71">
        <f t="shared" si="24"/>
        <v>0</v>
      </c>
      <c r="L59" s="63">
        <f t="shared" si="21"/>
        <v>98.654076527376517</v>
      </c>
    </row>
    <row r="60" spans="2:12" hidden="1" x14ac:dyDescent="0.25">
      <c r="B60" s="7"/>
      <c r="C60" s="7"/>
      <c r="D60" s="7"/>
      <c r="E60" s="7">
        <v>7231</v>
      </c>
      <c r="F60" s="27" t="s">
        <v>97</v>
      </c>
      <c r="G60" s="58">
        <v>0</v>
      </c>
      <c r="H60" s="71">
        <v>10955</v>
      </c>
      <c r="I60" s="71">
        <v>10000</v>
      </c>
      <c r="J60" s="71"/>
      <c r="K60" s="58">
        <v>0</v>
      </c>
      <c r="L60" s="63">
        <f t="shared" si="21"/>
        <v>91.282519397535367</v>
      </c>
    </row>
    <row r="61" spans="2:12" hidden="1" x14ac:dyDescent="0.25">
      <c r="B61" s="7"/>
      <c r="C61" s="7"/>
      <c r="D61" s="7"/>
      <c r="E61" s="7">
        <v>7233</v>
      </c>
      <c r="F61" s="27" t="s">
        <v>103</v>
      </c>
      <c r="G61" s="58">
        <v>0</v>
      </c>
      <c r="H61" s="71">
        <v>60000</v>
      </c>
      <c r="I61" s="71">
        <v>60000</v>
      </c>
      <c r="J61" s="71"/>
      <c r="K61" s="58">
        <v>0</v>
      </c>
      <c r="L61" s="63">
        <f t="shared" si="21"/>
        <v>100</v>
      </c>
    </row>
    <row r="62" spans="2:12" hidden="1" x14ac:dyDescent="0.25">
      <c r="B62" s="7"/>
      <c r="C62" s="7"/>
      <c r="D62" s="7">
        <v>725</v>
      </c>
      <c r="E62" s="7"/>
      <c r="F62" s="27" t="s">
        <v>98</v>
      </c>
      <c r="G62" s="58">
        <f>SUM(G63)</f>
        <v>12672</v>
      </c>
      <c r="H62" s="71">
        <f>SUM(H63)</f>
        <v>20000</v>
      </c>
      <c r="I62" s="71">
        <f t="shared" ref="I62:K62" si="25">SUM(I63)</f>
        <v>20000</v>
      </c>
      <c r="J62" s="71">
        <f t="shared" si="25"/>
        <v>20000</v>
      </c>
      <c r="K62" s="71">
        <f t="shared" si="25"/>
        <v>20000</v>
      </c>
      <c r="L62" s="63">
        <f t="shared" si="21"/>
        <v>100</v>
      </c>
    </row>
    <row r="63" spans="2:12" hidden="1" x14ac:dyDescent="0.25">
      <c r="B63" s="7"/>
      <c r="C63" s="7"/>
      <c r="D63" s="7"/>
      <c r="E63" s="7">
        <v>7252</v>
      </c>
      <c r="F63" s="27" t="s">
        <v>99</v>
      </c>
      <c r="G63" s="58">
        <v>12672</v>
      </c>
      <c r="H63" s="71">
        <v>20000</v>
      </c>
      <c r="I63" s="71">
        <v>20000</v>
      </c>
      <c r="J63" s="71">
        <v>20000</v>
      </c>
      <c r="K63" s="58">
        <v>20000</v>
      </c>
      <c r="L63" s="63">
        <f t="shared" si="21"/>
        <v>100</v>
      </c>
    </row>
    <row r="64" spans="2:12" ht="18" x14ac:dyDescent="0.25"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</row>
    <row r="65" spans="2:12" x14ac:dyDescent="0.25">
      <c r="B65" s="6"/>
      <c r="C65" s="6"/>
      <c r="D65" s="6"/>
      <c r="E65" s="6"/>
      <c r="F65" s="6" t="s">
        <v>55</v>
      </c>
      <c r="G65" s="74">
        <f>SUM(G66,G127)</f>
        <v>13739156.920000002</v>
      </c>
      <c r="H65" s="74">
        <f>SUM(H66,H127)</f>
        <v>14219437</v>
      </c>
      <c r="I65" s="74">
        <f>SUM(I66,I127)</f>
        <v>17537541</v>
      </c>
      <c r="J65" s="74">
        <f>SUM(J66,J127)</f>
        <v>16977213</v>
      </c>
      <c r="K65" s="74">
        <f>SUM(K66,K127)</f>
        <v>16925380</v>
      </c>
      <c r="L65" s="63">
        <f t="shared" ref="L65:L100" si="26">I65/H65*100</f>
        <v>123.334988579365</v>
      </c>
    </row>
    <row r="66" spans="2:12" x14ac:dyDescent="0.25">
      <c r="B66" s="6">
        <v>3</v>
      </c>
      <c r="C66" s="6"/>
      <c r="D66" s="6"/>
      <c r="E66" s="6"/>
      <c r="F66" s="6" t="s">
        <v>4</v>
      </c>
      <c r="G66" s="74">
        <f>SUM(G67,G76,G109,G118,G121,G124)</f>
        <v>13375130.850000001</v>
      </c>
      <c r="H66" s="74">
        <f>SUM(H67,H76,H109,H118,H121,H124)</f>
        <v>13406198</v>
      </c>
      <c r="I66" s="74">
        <f>SUM(I67,I76,I109,I118,I121,I124)</f>
        <v>14626853</v>
      </c>
      <c r="J66" s="74">
        <f>SUM(J67,J76,J109,J118,J121,J124)</f>
        <v>14113950</v>
      </c>
      <c r="K66" s="74">
        <f>SUM(K67,K76,K109,K118,K121,K124)</f>
        <v>14212117</v>
      </c>
      <c r="L66" s="63">
        <f t="shared" si="26"/>
        <v>109.10515419808063</v>
      </c>
    </row>
    <row r="67" spans="2:12" x14ac:dyDescent="0.25">
      <c r="B67" s="6"/>
      <c r="C67" s="6">
        <v>31</v>
      </c>
      <c r="D67" s="10"/>
      <c r="E67" s="10"/>
      <c r="F67" s="10" t="s">
        <v>5</v>
      </c>
      <c r="G67" s="71">
        <f t="shared" ref="G67" si="27">SUM(G68,G71,G73)</f>
        <v>8057946.7000000002</v>
      </c>
      <c r="H67" s="71">
        <f t="shared" ref="H67" si="28">SUM(H68,H71,H73)</f>
        <v>7660000</v>
      </c>
      <c r="I67" s="71">
        <f t="shared" ref="I67:K67" si="29">SUM(I68,I71,I73)</f>
        <v>8475000</v>
      </c>
      <c r="J67" s="71">
        <f t="shared" si="29"/>
        <v>8475000</v>
      </c>
      <c r="K67" s="71">
        <f t="shared" si="29"/>
        <v>8475000</v>
      </c>
      <c r="L67" s="63">
        <f t="shared" si="26"/>
        <v>110.63968668407311</v>
      </c>
    </row>
    <row r="68" spans="2:12" hidden="1" x14ac:dyDescent="0.25">
      <c r="B68" s="7"/>
      <c r="C68" s="7"/>
      <c r="D68" s="7">
        <v>311</v>
      </c>
      <c r="E68" s="7"/>
      <c r="F68" s="7" t="s">
        <v>37</v>
      </c>
      <c r="G68" s="71">
        <f t="shared" ref="G68" si="30">SUM(G69:G70)</f>
        <v>6353089.75</v>
      </c>
      <c r="H68" s="71">
        <f t="shared" ref="H68" si="31">SUM(H69:H70)</f>
        <v>6160000</v>
      </c>
      <c r="I68" s="71">
        <f t="shared" ref="I68:K68" si="32">SUM(I69:I70)</f>
        <v>6900000</v>
      </c>
      <c r="J68" s="71">
        <f t="shared" si="32"/>
        <v>6900000</v>
      </c>
      <c r="K68" s="71">
        <f t="shared" si="32"/>
        <v>6900000</v>
      </c>
      <c r="L68" s="63">
        <f t="shared" si="26"/>
        <v>112.01298701298701</v>
      </c>
    </row>
    <row r="69" spans="2:12" hidden="1" x14ac:dyDescent="0.25">
      <c r="B69" s="7"/>
      <c r="C69" s="7"/>
      <c r="D69" s="7"/>
      <c r="E69" s="7">
        <v>3111</v>
      </c>
      <c r="F69" s="7" t="s">
        <v>38</v>
      </c>
      <c r="G69" s="63">
        <v>6201316.3099999996</v>
      </c>
      <c r="H69" s="71">
        <v>5985000</v>
      </c>
      <c r="I69" s="71">
        <v>6700000</v>
      </c>
      <c r="J69" s="71">
        <v>6750000</v>
      </c>
      <c r="K69" s="58">
        <v>6750000</v>
      </c>
      <c r="L69" s="63">
        <f t="shared" si="26"/>
        <v>111.94653299916457</v>
      </c>
    </row>
    <row r="70" spans="2:12" hidden="1" x14ac:dyDescent="0.25">
      <c r="B70" s="7"/>
      <c r="C70" s="7"/>
      <c r="D70" s="7"/>
      <c r="E70" s="7">
        <v>3113</v>
      </c>
      <c r="F70" s="56" t="s">
        <v>106</v>
      </c>
      <c r="G70" s="63">
        <v>151773.44</v>
      </c>
      <c r="H70" s="71">
        <v>175000</v>
      </c>
      <c r="I70" s="71">
        <v>200000</v>
      </c>
      <c r="J70" s="71">
        <v>150000</v>
      </c>
      <c r="K70" s="58">
        <v>150000</v>
      </c>
      <c r="L70" s="63">
        <f t="shared" si="26"/>
        <v>114.28571428571428</v>
      </c>
    </row>
    <row r="71" spans="2:12" hidden="1" x14ac:dyDescent="0.25">
      <c r="B71" s="7"/>
      <c r="C71" s="7"/>
      <c r="D71" s="7">
        <v>312</v>
      </c>
      <c r="E71" s="7"/>
      <c r="F71" s="56" t="s">
        <v>107</v>
      </c>
      <c r="G71" s="71">
        <f t="shared" ref="G71:K71" si="33">SUM(G72)</f>
        <v>667466.31000000006</v>
      </c>
      <c r="H71" s="71">
        <f t="shared" si="33"/>
        <v>500000</v>
      </c>
      <c r="I71" s="71">
        <f t="shared" si="33"/>
        <v>500000</v>
      </c>
      <c r="J71" s="71">
        <f t="shared" si="33"/>
        <v>500000</v>
      </c>
      <c r="K71" s="71">
        <f t="shared" si="33"/>
        <v>500000</v>
      </c>
      <c r="L71" s="63">
        <f t="shared" si="26"/>
        <v>100</v>
      </c>
    </row>
    <row r="72" spans="2:12" hidden="1" x14ac:dyDescent="0.25">
      <c r="B72" s="7"/>
      <c r="C72" s="7"/>
      <c r="D72" s="7"/>
      <c r="E72" s="7">
        <v>3121</v>
      </c>
      <c r="F72" s="56" t="s">
        <v>107</v>
      </c>
      <c r="G72" s="63">
        <v>667466.31000000006</v>
      </c>
      <c r="H72" s="71">
        <v>500000</v>
      </c>
      <c r="I72" s="71">
        <v>500000</v>
      </c>
      <c r="J72" s="71">
        <v>500000</v>
      </c>
      <c r="K72" s="58">
        <v>500000</v>
      </c>
      <c r="L72" s="63">
        <f t="shared" si="26"/>
        <v>100</v>
      </c>
    </row>
    <row r="73" spans="2:12" hidden="1" x14ac:dyDescent="0.25">
      <c r="B73" s="7"/>
      <c r="C73" s="7"/>
      <c r="D73" s="7">
        <v>313</v>
      </c>
      <c r="E73" s="7"/>
      <c r="F73" s="56" t="s">
        <v>108</v>
      </c>
      <c r="G73" s="71">
        <f t="shared" ref="G73" si="34">SUM(G74:G75)</f>
        <v>1037390.6399999999</v>
      </c>
      <c r="H73" s="71">
        <f t="shared" ref="H73:K73" si="35">SUM(H74:H75)</f>
        <v>1000000</v>
      </c>
      <c r="I73" s="71">
        <f t="shared" si="35"/>
        <v>1075000</v>
      </c>
      <c r="J73" s="71">
        <f t="shared" si="35"/>
        <v>1075000</v>
      </c>
      <c r="K73" s="71">
        <f t="shared" si="35"/>
        <v>1075000</v>
      </c>
      <c r="L73" s="63">
        <f t="shared" si="26"/>
        <v>107.5</v>
      </c>
    </row>
    <row r="74" spans="2:12" hidden="1" x14ac:dyDescent="0.25">
      <c r="B74" s="7"/>
      <c r="C74" s="7"/>
      <c r="D74" s="7"/>
      <c r="E74" s="7">
        <v>3131</v>
      </c>
      <c r="F74" s="56" t="s">
        <v>109</v>
      </c>
      <c r="G74" s="63">
        <v>57460.94</v>
      </c>
      <c r="H74" s="71">
        <v>60000</v>
      </c>
      <c r="I74" s="71">
        <v>75000</v>
      </c>
      <c r="J74" s="71">
        <v>75000</v>
      </c>
      <c r="K74" s="58">
        <v>75000</v>
      </c>
      <c r="L74" s="63">
        <f t="shared" si="26"/>
        <v>125</v>
      </c>
    </row>
    <row r="75" spans="2:12" hidden="1" x14ac:dyDescent="0.25">
      <c r="B75" s="7"/>
      <c r="C75" s="7"/>
      <c r="D75" s="7"/>
      <c r="E75" s="7">
        <v>3132</v>
      </c>
      <c r="F75" s="56" t="s">
        <v>110</v>
      </c>
      <c r="G75" s="63">
        <v>979929.7</v>
      </c>
      <c r="H75" s="71">
        <v>940000</v>
      </c>
      <c r="I75" s="71">
        <v>1000000</v>
      </c>
      <c r="J75" s="71">
        <v>1000000</v>
      </c>
      <c r="K75" s="58">
        <v>1000000</v>
      </c>
      <c r="L75" s="63">
        <f t="shared" si="26"/>
        <v>106.38297872340425</v>
      </c>
    </row>
    <row r="76" spans="2:12" x14ac:dyDescent="0.25">
      <c r="B76" s="7"/>
      <c r="C76" s="15">
        <v>32</v>
      </c>
      <c r="D76" s="8"/>
      <c r="E76" s="8"/>
      <c r="F76" s="7" t="s">
        <v>12</v>
      </c>
      <c r="G76" s="71">
        <f>SUM(G77,G82,G89,G99,G101)</f>
        <v>5208590.21</v>
      </c>
      <c r="H76" s="71">
        <f>SUM(H77,H82,H89,H99,H101)</f>
        <v>5593348</v>
      </c>
      <c r="I76" s="71">
        <f>SUM(I77,I82,I89,I99,I101)</f>
        <v>5995153</v>
      </c>
      <c r="J76" s="71">
        <f>SUM(J77,J82,J89,J99,J101)</f>
        <v>5478850</v>
      </c>
      <c r="K76" s="71">
        <f>SUM(K77,K82,K89,K99,K101)</f>
        <v>5575517</v>
      </c>
      <c r="L76" s="63">
        <f t="shared" si="26"/>
        <v>107.18362240289716</v>
      </c>
    </row>
    <row r="77" spans="2:12" hidden="1" x14ac:dyDescent="0.25">
      <c r="B77" s="7"/>
      <c r="C77" s="7"/>
      <c r="D77" s="7">
        <v>321</v>
      </c>
      <c r="E77" s="7"/>
      <c r="F77" s="7" t="s">
        <v>39</v>
      </c>
      <c r="G77" s="71">
        <f t="shared" ref="G77" si="36">SUM(G78:G81)</f>
        <v>273382.98</v>
      </c>
      <c r="H77" s="71">
        <f t="shared" ref="H77" si="37">SUM(H78:H81)</f>
        <v>250150</v>
      </c>
      <c r="I77" s="71">
        <f t="shared" ref="I77:K77" si="38">SUM(I78:I81)</f>
        <v>266600</v>
      </c>
      <c r="J77" s="71">
        <f t="shared" si="38"/>
        <v>233500</v>
      </c>
      <c r="K77" s="71">
        <f t="shared" si="38"/>
        <v>233500</v>
      </c>
      <c r="L77" s="63">
        <f t="shared" si="26"/>
        <v>106.57605436737958</v>
      </c>
    </row>
    <row r="78" spans="2:12" hidden="1" x14ac:dyDescent="0.25">
      <c r="B78" s="7"/>
      <c r="C78" s="15"/>
      <c r="D78" s="7"/>
      <c r="E78" s="7">
        <v>3211</v>
      </c>
      <c r="F78" s="21" t="s">
        <v>40</v>
      </c>
      <c r="G78" s="63">
        <v>47536.81</v>
      </c>
      <c r="H78" s="71">
        <v>30000</v>
      </c>
      <c r="I78" s="71">
        <v>30000</v>
      </c>
      <c r="J78" s="71">
        <v>33500</v>
      </c>
      <c r="K78" s="58">
        <v>33500</v>
      </c>
      <c r="L78" s="63">
        <f t="shared" si="26"/>
        <v>100</v>
      </c>
    </row>
    <row r="79" spans="2:12" hidden="1" x14ac:dyDescent="0.25">
      <c r="B79" s="7"/>
      <c r="C79" s="15"/>
      <c r="D79" s="7"/>
      <c r="E79" s="7">
        <v>3212</v>
      </c>
      <c r="F79" s="56" t="s">
        <v>111</v>
      </c>
      <c r="G79" s="63">
        <v>194315.68</v>
      </c>
      <c r="H79" s="71">
        <v>190000</v>
      </c>
      <c r="I79" s="71">
        <v>190000</v>
      </c>
      <c r="J79" s="71">
        <v>180000</v>
      </c>
      <c r="K79" s="58">
        <v>180000</v>
      </c>
      <c r="L79" s="63">
        <f t="shared" si="26"/>
        <v>100</v>
      </c>
    </row>
    <row r="80" spans="2:12" hidden="1" x14ac:dyDescent="0.25">
      <c r="B80" s="7"/>
      <c r="C80" s="15"/>
      <c r="D80" s="7"/>
      <c r="E80" s="7">
        <v>3213</v>
      </c>
      <c r="F80" s="56" t="s">
        <v>112</v>
      </c>
      <c r="G80" s="63">
        <v>31530.49</v>
      </c>
      <c r="H80" s="71">
        <v>30000</v>
      </c>
      <c r="I80" s="71">
        <v>46500</v>
      </c>
      <c r="J80" s="71">
        <v>20000</v>
      </c>
      <c r="K80" s="58">
        <v>20000</v>
      </c>
      <c r="L80" s="63">
        <f t="shared" si="26"/>
        <v>155</v>
      </c>
    </row>
    <row r="81" spans="2:12" hidden="1" x14ac:dyDescent="0.25">
      <c r="B81" s="7"/>
      <c r="C81" s="15"/>
      <c r="D81" s="7"/>
      <c r="E81" s="7">
        <v>3214</v>
      </c>
      <c r="F81" s="56" t="s">
        <v>113</v>
      </c>
      <c r="G81" s="63">
        <v>0</v>
      </c>
      <c r="H81" s="71">
        <v>150</v>
      </c>
      <c r="I81" s="71">
        <v>100</v>
      </c>
      <c r="J81" s="71"/>
      <c r="K81" s="58">
        <v>0</v>
      </c>
      <c r="L81" s="63">
        <f t="shared" si="26"/>
        <v>66.666666666666657</v>
      </c>
    </row>
    <row r="82" spans="2:12" hidden="1" x14ac:dyDescent="0.25">
      <c r="B82" s="7"/>
      <c r="C82" s="15"/>
      <c r="D82" s="7">
        <v>322</v>
      </c>
      <c r="E82" s="7"/>
      <c r="F82" s="56" t="s">
        <v>114</v>
      </c>
      <c r="G82" s="71">
        <f t="shared" ref="G82" si="39">SUM(G83:G88)</f>
        <v>1990701.8900000001</v>
      </c>
      <c r="H82" s="71">
        <f t="shared" ref="H82:K82" si="40">SUM(H83:H88)</f>
        <v>2221792</v>
      </c>
      <c r="I82" s="71">
        <f t="shared" si="40"/>
        <v>2279170</v>
      </c>
      <c r="J82" s="71">
        <f t="shared" si="40"/>
        <v>2040700</v>
      </c>
      <c r="K82" s="71">
        <f t="shared" si="40"/>
        <v>2045700</v>
      </c>
      <c r="L82" s="63">
        <f t="shared" si="26"/>
        <v>102.58250997393094</v>
      </c>
    </row>
    <row r="83" spans="2:12" hidden="1" x14ac:dyDescent="0.25">
      <c r="B83" s="7"/>
      <c r="C83" s="15"/>
      <c r="D83" s="7"/>
      <c r="E83" s="7">
        <v>3221</v>
      </c>
      <c r="F83" s="56" t="s">
        <v>115</v>
      </c>
      <c r="G83" s="63">
        <v>195027.05</v>
      </c>
      <c r="H83" s="71">
        <v>210890</v>
      </c>
      <c r="I83" s="71">
        <v>174640</v>
      </c>
      <c r="J83" s="71">
        <v>170000</v>
      </c>
      <c r="K83" s="58">
        <v>170000</v>
      </c>
      <c r="L83" s="63">
        <f t="shared" si="26"/>
        <v>82.81094409407747</v>
      </c>
    </row>
    <row r="84" spans="2:12" hidden="1" x14ac:dyDescent="0.25">
      <c r="B84" s="7"/>
      <c r="C84" s="15"/>
      <c r="D84" s="7"/>
      <c r="E84" s="7">
        <v>3222</v>
      </c>
      <c r="F84" s="56" t="s">
        <v>116</v>
      </c>
      <c r="G84" s="63">
        <v>802603.88</v>
      </c>
      <c r="H84" s="71">
        <v>803320</v>
      </c>
      <c r="I84" s="71">
        <v>869250</v>
      </c>
      <c r="J84" s="71">
        <v>800700</v>
      </c>
      <c r="K84" s="58">
        <v>800700</v>
      </c>
      <c r="L84" s="63">
        <f t="shared" si="26"/>
        <v>108.20719016083255</v>
      </c>
    </row>
    <row r="85" spans="2:12" hidden="1" x14ac:dyDescent="0.25">
      <c r="B85" s="7"/>
      <c r="C85" s="15"/>
      <c r="D85" s="7"/>
      <c r="E85" s="7">
        <v>3223</v>
      </c>
      <c r="F85" s="56" t="s">
        <v>117</v>
      </c>
      <c r="G85" s="63">
        <v>581850.04</v>
      </c>
      <c r="H85" s="71">
        <v>646500</v>
      </c>
      <c r="I85" s="71">
        <v>610000</v>
      </c>
      <c r="J85" s="71">
        <v>600000</v>
      </c>
      <c r="K85" s="58">
        <v>600000</v>
      </c>
      <c r="L85" s="63">
        <f t="shared" si="26"/>
        <v>94.354215003866983</v>
      </c>
    </row>
    <row r="86" spans="2:12" hidden="1" x14ac:dyDescent="0.25">
      <c r="B86" s="7"/>
      <c r="C86" s="15"/>
      <c r="D86" s="7"/>
      <c r="E86" s="7">
        <v>3224</v>
      </c>
      <c r="F86" s="56" t="s">
        <v>118</v>
      </c>
      <c r="G86" s="63">
        <v>300883.86</v>
      </c>
      <c r="H86" s="71">
        <v>400852</v>
      </c>
      <c r="I86" s="71">
        <v>457800</v>
      </c>
      <c r="J86" s="71">
        <v>350000</v>
      </c>
      <c r="K86" s="58">
        <v>350000</v>
      </c>
      <c r="L86" s="63">
        <f t="shared" si="26"/>
        <v>114.2067396445571</v>
      </c>
    </row>
    <row r="87" spans="2:12" hidden="1" x14ac:dyDescent="0.25">
      <c r="B87" s="7"/>
      <c r="C87" s="15"/>
      <c r="D87" s="7"/>
      <c r="E87" s="7">
        <v>3225</v>
      </c>
      <c r="F87" s="56" t="s">
        <v>119</v>
      </c>
      <c r="G87" s="63">
        <v>51927.3</v>
      </c>
      <c r="H87" s="71">
        <v>68500</v>
      </c>
      <c r="I87" s="71">
        <v>83500</v>
      </c>
      <c r="J87" s="71">
        <v>70000</v>
      </c>
      <c r="K87" s="58">
        <v>70000</v>
      </c>
      <c r="L87" s="63">
        <f t="shared" si="26"/>
        <v>121.89781021897809</v>
      </c>
    </row>
    <row r="88" spans="2:12" hidden="1" x14ac:dyDescent="0.25">
      <c r="B88" s="7"/>
      <c r="C88" s="15"/>
      <c r="D88" s="7"/>
      <c r="E88" s="7">
        <v>3227</v>
      </c>
      <c r="F88" s="56" t="s">
        <v>120</v>
      </c>
      <c r="G88" s="63">
        <v>58409.760000000002</v>
      </c>
      <c r="H88" s="71">
        <v>91730</v>
      </c>
      <c r="I88" s="71">
        <v>83980</v>
      </c>
      <c r="J88" s="71">
        <v>50000</v>
      </c>
      <c r="K88" s="58">
        <v>55000</v>
      </c>
      <c r="L88" s="63">
        <f t="shared" si="26"/>
        <v>91.551291834732368</v>
      </c>
    </row>
    <row r="89" spans="2:12" hidden="1" x14ac:dyDescent="0.25">
      <c r="B89" s="7"/>
      <c r="C89" s="15"/>
      <c r="D89" s="7">
        <v>323</v>
      </c>
      <c r="E89" s="7"/>
      <c r="F89" s="56" t="s">
        <v>121</v>
      </c>
      <c r="G89" s="71">
        <f t="shared" ref="G89" si="41">SUM(G90:G98)</f>
        <v>2438233.4299999997</v>
      </c>
      <c r="H89" s="71">
        <f t="shared" ref="H89:K89" si="42">SUM(H90:H98)</f>
        <v>2586908</v>
      </c>
      <c r="I89" s="71">
        <f t="shared" si="42"/>
        <v>2941433</v>
      </c>
      <c r="J89" s="71">
        <f t="shared" si="42"/>
        <v>2810500</v>
      </c>
      <c r="K89" s="71">
        <f t="shared" si="42"/>
        <v>2902167</v>
      </c>
      <c r="L89" s="63">
        <f t="shared" si="26"/>
        <v>113.70458477843046</v>
      </c>
    </row>
    <row r="90" spans="2:12" hidden="1" x14ac:dyDescent="0.25">
      <c r="B90" s="7"/>
      <c r="C90" s="15"/>
      <c r="D90" s="7"/>
      <c r="E90" s="7">
        <v>3231</v>
      </c>
      <c r="F90" s="56" t="s">
        <v>122</v>
      </c>
      <c r="G90" s="63">
        <v>25737.05</v>
      </c>
      <c r="H90" s="71">
        <v>26500</v>
      </c>
      <c r="I90" s="71">
        <v>51700</v>
      </c>
      <c r="J90" s="71">
        <v>25000</v>
      </c>
      <c r="K90" s="58">
        <v>25000</v>
      </c>
      <c r="L90" s="63">
        <f t="shared" si="26"/>
        <v>195.09433962264151</v>
      </c>
    </row>
    <row r="91" spans="2:12" hidden="1" x14ac:dyDescent="0.25">
      <c r="B91" s="7"/>
      <c r="C91" s="15"/>
      <c r="D91" s="7"/>
      <c r="E91" s="7">
        <v>3232</v>
      </c>
      <c r="F91" s="56" t="s">
        <v>123</v>
      </c>
      <c r="G91" s="63">
        <v>1284849.83</v>
      </c>
      <c r="H91" s="71">
        <v>1083250</v>
      </c>
      <c r="I91" s="71">
        <v>1728953</v>
      </c>
      <c r="J91" s="71">
        <v>1550000</v>
      </c>
      <c r="K91" s="58">
        <v>1606667</v>
      </c>
      <c r="L91" s="63">
        <f t="shared" si="26"/>
        <v>159.60793907223632</v>
      </c>
    </row>
    <row r="92" spans="2:12" hidden="1" x14ac:dyDescent="0.25">
      <c r="B92" s="7"/>
      <c r="C92" s="15"/>
      <c r="D92" s="7"/>
      <c r="E92" s="7">
        <v>3233</v>
      </c>
      <c r="F92" s="56" t="s">
        <v>124</v>
      </c>
      <c r="G92" s="63">
        <v>114919.98</v>
      </c>
      <c r="H92" s="71">
        <v>114300</v>
      </c>
      <c r="I92" s="71">
        <v>96400</v>
      </c>
      <c r="J92" s="71">
        <v>82500</v>
      </c>
      <c r="K92" s="58">
        <v>82500</v>
      </c>
      <c r="L92" s="63">
        <f t="shared" si="26"/>
        <v>84.339457567804018</v>
      </c>
    </row>
    <row r="93" spans="2:12" hidden="1" x14ac:dyDescent="0.25">
      <c r="B93" s="7"/>
      <c r="C93" s="15"/>
      <c r="D93" s="7"/>
      <c r="E93" s="7">
        <v>3234</v>
      </c>
      <c r="F93" s="56" t="s">
        <v>125</v>
      </c>
      <c r="G93" s="63">
        <v>331741.94</v>
      </c>
      <c r="H93" s="71">
        <v>248480</v>
      </c>
      <c r="I93" s="71">
        <v>318980</v>
      </c>
      <c r="J93" s="71">
        <v>250000</v>
      </c>
      <c r="K93" s="58">
        <v>250000</v>
      </c>
      <c r="L93" s="63">
        <f t="shared" si="26"/>
        <v>128.37250482936253</v>
      </c>
    </row>
    <row r="94" spans="2:12" hidden="1" x14ac:dyDescent="0.25">
      <c r="B94" s="7"/>
      <c r="C94" s="15"/>
      <c r="D94" s="7"/>
      <c r="E94" s="7">
        <v>3235</v>
      </c>
      <c r="F94" s="56" t="s">
        <v>126</v>
      </c>
      <c r="G94" s="63">
        <v>1381.55</v>
      </c>
      <c r="H94" s="71">
        <v>11850</v>
      </c>
      <c r="I94" s="71">
        <v>5000</v>
      </c>
      <c r="J94" s="71">
        <v>5000</v>
      </c>
      <c r="K94" s="58">
        <v>5000</v>
      </c>
      <c r="L94" s="63">
        <f t="shared" si="26"/>
        <v>42.194092827004219</v>
      </c>
    </row>
    <row r="95" spans="2:12" hidden="1" x14ac:dyDescent="0.25">
      <c r="B95" s="7"/>
      <c r="C95" s="15"/>
      <c r="D95" s="7"/>
      <c r="E95" s="7">
        <v>3236</v>
      </c>
      <c r="F95" s="56" t="s">
        <v>127</v>
      </c>
      <c r="G95" s="63">
        <v>29090.45</v>
      </c>
      <c r="H95" s="71">
        <v>57500</v>
      </c>
      <c r="I95" s="71">
        <v>34500</v>
      </c>
      <c r="J95" s="71">
        <v>35000</v>
      </c>
      <c r="K95" s="58">
        <v>35000</v>
      </c>
      <c r="L95" s="63">
        <f t="shared" si="26"/>
        <v>60</v>
      </c>
    </row>
    <row r="96" spans="2:12" hidden="1" x14ac:dyDescent="0.25">
      <c r="B96" s="7"/>
      <c r="C96" s="15"/>
      <c r="D96" s="7"/>
      <c r="E96" s="7">
        <v>3237</v>
      </c>
      <c r="F96" s="56" t="s">
        <v>128</v>
      </c>
      <c r="G96" s="63">
        <v>284794.42</v>
      </c>
      <c r="H96" s="71">
        <v>593988</v>
      </c>
      <c r="I96" s="71">
        <v>299550</v>
      </c>
      <c r="J96" s="71">
        <v>474050</v>
      </c>
      <c r="K96" s="58">
        <v>509050</v>
      </c>
      <c r="L96" s="63">
        <f t="shared" si="26"/>
        <v>50.43031172346916</v>
      </c>
    </row>
    <row r="97" spans="2:12" hidden="1" x14ac:dyDescent="0.25">
      <c r="B97" s="7"/>
      <c r="C97" s="15"/>
      <c r="D97" s="7"/>
      <c r="E97" s="7">
        <v>3238</v>
      </c>
      <c r="F97" s="56" t="s">
        <v>129</v>
      </c>
      <c r="G97" s="63">
        <v>133450.97</v>
      </c>
      <c r="H97" s="71">
        <v>194400</v>
      </c>
      <c r="I97" s="71">
        <v>179400</v>
      </c>
      <c r="J97" s="71">
        <v>200000</v>
      </c>
      <c r="K97" s="58">
        <v>200000</v>
      </c>
      <c r="L97" s="63">
        <f t="shared" si="26"/>
        <v>92.283950617283949</v>
      </c>
    </row>
    <row r="98" spans="2:12" hidden="1" x14ac:dyDescent="0.25">
      <c r="B98" s="7"/>
      <c r="C98" s="15"/>
      <c r="D98" s="7"/>
      <c r="E98" s="7">
        <v>3239</v>
      </c>
      <c r="F98" s="56" t="s">
        <v>130</v>
      </c>
      <c r="G98" s="63">
        <v>232267.24</v>
      </c>
      <c r="H98" s="71">
        <v>256640</v>
      </c>
      <c r="I98" s="71">
        <v>226950</v>
      </c>
      <c r="J98" s="71">
        <v>188950</v>
      </c>
      <c r="K98" s="58">
        <v>188950</v>
      </c>
      <c r="L98" s="63">
        <f t="shared" si="26"/>
        <v>88.431265586034911</v>
      </c>
    </row>
    <row r="99" spans="2:12" hidden="1" x14ac:dyDescent="0.25">
      <c r="B99" s="7"/>
      <c r="C99" s="15"/>
      <c r="D99" s="7">
        <v>324</v>
      </c>
      <c r="E99" s="7"/>
      <c r="F99" s="56" t="s">
        <v>131</v>
      </c>
      <c r="G99" s="71">
        <f t="shared" ref="G99:K99" si="43">SUM(G100)</f>
        <v>153.71</v>
      </c>
      <c r="H99" s="71">
        <f t="shared" si="43"/>
        <v>3080</v>
      </c>
      <c r="I99" s="71">
        <f t="shared" si="43"/>
        <v>3500</v>
      </c>
      <c r="J99" s="71">
        <f t="shared" si="43"/>
        <v>2150</v>
      </c>
      <c r="K99" s="71">
        <f t="shared" si="43"/>
        <v>2150</v>
      </c>
      <c r="L99" s="63">
        <f t="shared" si="26"/>
        <v>113.63636363636364</v>
      </c>
    </row>
    <row r="100" spans="2:12" hidden="1" x14ac:dyDescent="0.25">
      <c r="B100" s="7"/>
      <c r="C100" s="15"/>
      <c r="D100" s="7"/>
      <c r="E100" s="7">
        <v>3241</v>
      </c>
      <c r="F100" s="56" t="s">
        <v>131</v>
      </c>
      <c r="G100" s="63">
        <v>153.71</v>
      </c>
      <c r="H100" s="71">
        <v>3080</v>
      </c>
      <c r="I100" s="71">
        <v>3500</v>
      </c>
      <c r="J100" s="71">
        <v>2150</v>
      </c>
      <c r="K100" s="58">
        <v>2150</v>
      </c>
      <c r="L100" s="63">
        <f t="shared" si="26"/>
        <v>113.63636363636364</v>
      </c>
    </row>
    <row r="101" spans="2:12" hidden="1" x14ac:dyDescent="0.25">
      <c r="B101" s="7"/>
      <c r="C101" s="15"/>
      <c r="D101" s="7">
        <v>329</v>
      </c>
      <c r="E101" s="7"/>
      <c r="F101" s="56" t="s">
        <v>132</v>
      </c>
      <c r="G101" s="71">
        <f t="shared" ref="G101" si="44">SUM(G102:G108)</f>
        <v>506118.19999999995</v>
      </c>
      <c r="H101" s="71">
        <f t="shared" ref="H101:K101" si="45">SUM(H102:H108)</f>
        <v>531418</v>
      </c>
      <c r="I101" s="71">
        <f t="shared" si="45"/>
        <v>504450</v>
      </c>
      <c r="J101" s="71">
        <f t="shared" si="45"/>
        <v>392000</v>
      </c>
      <c r="K101" s="71">
        <f t="shared" si="45"/>
        <v>392000</v>
      </c>
      <c r="L101" s="63">
        <f t="shared" ref="L101:L149" si="46">I101/H101*100</f>
        <v>94.925275395263242</v>
      </c>
    </row>
    <row r="102" spans="2:12" hidden="1" x14ac:dyDescent="0.25">
      <c r="B102" s="7"/>
      <c r="C102" s="15"/>
      <c r="D102" s="7"/>
      <c r="E102" s="7">
        <v>3291</v>
      </c>
      <c r="F102" s="56" t="s">
        <v>133</v>
      </c>
      <c r="G102" s="63">
        <v>18013.21</v>
      </c>
      <c r="H102" s="71">
        <v>20000</v>
      </c>
      <c r="I102" s="71">
        <v>20000</v>
      </c>
      <c r="J102" s="71">
        <v>20000</v>
      </c>
      <c r="K102" s="58">
        <v>20000</v>
      </c>
      <c r="L102" s="63">
        <f t="shared" si="46"/>
        <v>100</v>
      </c>
    </row>
    <row r="103" spans="2:12" hidden="1" x14ac:dyDescent="0.25">
      <c r="B103" s="7"/>
      <c r="C103" s="15"/>
      <c r="D103" s="7"/>
      <c r="E103" s="7">
        <v>3292</v>
      </c>
      <c r="F103" s="56" t="s">
        <v>134</v>
      </c>
      <c r="G103" s="63">
        <v>91030.43</v>
      </c>
      <c r="H103" s="71">
        <v>103500</v>
      </c>
      <c r="I103" s="71">
        <v>102500</v>
      </c>
      <c r="J103" s="71">
        <v>100000</v>
      </c>
      <c r="K103" s="58">
        <v>100000</v>
      </c>
      <c r="L103" s="63">
        <f t="shared" si="46"/>
        <v>99.033816425120762</v>
      </c>
    </row>
    <row r="104" spans="2:12" hidden="1" x14ac:dyDescent="0.25">
      <c r="B104" s="7"/>
      <c r="C104" s="15"/>
      <c r="D104" s="7"/>
      <c r="E104" s="7">
        <v>3293</v>
      </c>
      <c r="F104" s="56" t="s">
        <v>135</v>
      </c>
      <c r="G104" s="63">
        <v>11634.77</v>
      </c>
      <c r="H104" s="71">
        <v>20500</v>
      </c>
      <c r="I104" s="71">
        <v>20000</v>
      </c>
      <c r="J104" s="71">
        <v>20000</v>
      </c>
      <c r="K104" s="58">
        <v>20000</v>
      </c>
      <c r="L104" s="63">
        <f t="shared" si="46"/>
        <v>97.560975609756099</v>
      </c>
    </row>
    <row r="105" spans="2:12" hidden="1" x14ac:dyDescent="0.25">
      <c r="B105" s="7"/>
      <c r="C105" s="15"/>
      <c r="D105" s="7"/>
      <c r="E105" s="7">
        <v>3294</v>
      </c>
      <c r="F105" s="56" t="s">
        <v>136</v>
      </c>
      <c r="G105" s="63">
        <v>1228.0999999999999</v>
      </c>
      <c r="H105" s="71">
        <v>7500</v>
      </c>
      <c r="I105" s="71">
        <v>3950</v>
      </c>
      <c r="J105" s="71">
        <v>2000</v>
      </c>
      <c r="K105" s="58">
        <v>2000</v>
      </c>
      <c r="L105" s="63">
        <f t="shared" si="46"/>
        <v>52.666666666666664</v>
      </c>
    </row>
    <row r="106" spans="2:12" hidden="1" x14ac:dyDescent="0.25">
      <c r="B106" s="7"/>
      <c r="C106" s="15"/>
      <c r="D106" s="7"/>
      <c r="E106" s="7">
        <v>3295</v>
      </c>
      <c r="F106" s="56" t="s">
        <v>137</v>
      </c>
      <c r="G106" s="63">
        <v>247428.79</v>
      </c>
      <c r="H106" s="71">
        <v>228000</v>
      </c>
      <c r="I106" s="71">
        <v>238000</v>
      </c>
      <c r="J106" s="71">
        <v>150000</v>
      </c>
      <c r="K106" s="58">
        <v>150000</v>
      </c>
      <c r="L106" s="63">
        <f t="shared" si="46"/>
        <v>104.3859649122807</v>
      </c>
    </row>
    <row r="107" spans="2:12" hidden="1" x14ac:dyDescent="0.25">
      <c r="B107" s="7"/>
      <c r="C107" s="15"/>
      <c r="D107" s="7"/>
      <c r="E107" s="7">
        <v>3296</v>
      </c>
      <c r="F107" s="56" t="s">
        <v>138</v>
      </c>
      <c r="G107" s="63">
        <v>1767.24</v>
      </c>
      <c r="H107" s="71">
        <v>0</v>
      </c>
      <c r="I107" s="71"/>
      <c r="J107" s="71"/>
      <c r="K107" s="58"/>
      <c r="L107" s="63" t="e">
        <f t="shared" si="46"/>
        <v>#DIV/0!</v>
      </c>
    </row>
    <row r="108" spans="2:12" hidden="1" x14ac:dyDescent="0.25">
      <c r="B108" s="7"/>
      <c r="C108" s="15"/>
      <c r="D108" s="8"/>
      <c r="E108" s="7">
        <v>3299</v>
      </c>
      <c r="F108" s="56" t="s">
        <v>132</v>
      </c>
      <c r="G108" s="63">
        <v>135015.66</v>
      </c>
      <c r="H108" s="71">
        <v>151918</v>
      </c>
      <c r="I108" s="71">
        <v>120000</v>
      </c>
      <c r="J108" s="71">
        <v>100000</v>
      </c>
      <c r="K108" s="58">
        <v>100000</v>
      </c>
      <c r="L108" s="63">
        <f t="shared" si="46"/>
        <v>78.989981437354359</v>
      </c>
    </row>
    <row r="109" spans="2:12" x14ac:dyDescent="0.25">
      <c r="B109" s="7"/>
      <c r="C109" s="15">
        <v>34</v>
      </c>
      <c r="D109" s="7"/>
      <c r="E109" s="7"/>
      <c r="F109" s="56" t="s">
        <v>139</v>
      </c>
      <c r="G109" s="71">
        <f>SUM(G110,G112)</f>
        <v>26739.329999999998</v>
      </c>
      <c r="H109" s="71">
        <f>SUM(H110,H112)</f>
        <v>15400</v>
      </c>
      <c r="I109" s="71">
        <f t="shared" ref="I109:K109" si="47">SUM(I110,I112)</f>
        <v>15200</v>
      </c>
      <c r="J109" s="71">
        <f t="shared" si="47"/>
        <v>15600</v>
      </c>
      <c r="K109" s="71">
        <f t="shared" si="47"/>
        <v>15600</v>
      </c>
      <c r="L109" s="63">
        <f t="shared" si="46"/>
        <v>98.701298701298697</v>
      </c>
    </row>
    <row r="110" spans="2:12" hidden="1" x14ac:dyDescent="0.25">
      <c r="B110" s="7"/>
      <c r="C110" s="15"/>
      <c r="D110" s="7">
        <v>341</v>
      </c>
      <c r="E110" s="7"/>
      <c r="F110" s="56" t="s">
        <v>140</v>
      </c>
      <c r="G110" s="71">
        <f t="shared" ref="G110:K110" si="48">SUM(G111)</f>
        <v>0</v>
      </c>
      <c r="H110" s="71">
        <f t="shared" si="48"/>
        <v>0</v>
      </c>
      <c r="I110" s="71">
        <f t="shared" si="48"/>
        <v>0</v>
      </c>
      <c r="J110" s="71">
        <f t="shared" si="48"/>
        <v>0</v>
      </c>
      <c r="K110" s="71">
        <f t="shared" si="48"/>
        <v>0</v>
      </c>
      <c r="L110" s="63" t="e">
        <f t="shared" si="46"/>
        <v>#DIV/0!</v>
      </c>
    </row>
    <row r="111" spans="2:12" hidden="1" x14ac:dyDescent="0.25">
      <c r="B111" s="7"/>
      <c r="C111" s="15"/>
      <c r="D111" s="7"/>
      <c r="E111" s="7">
        <v>3411</v>
      </c>
      <c r="F111" s="56" t="s">
        <v>141</v>
      </c>
      <c r="G111" s="63"/>
      <c r="H111" s="71"/>
      <c r="I111" s="71"/>
      <c r="J111" s="71"/>
      <c r="K111" s="58"/>
      <c r="L111" s="63" t="e">
        <f t="shared" si="46"/>
        <v>#DIV/0!</v>
      </c>
    </row>
    <row r="112" spans="2:12" hidden="1" x14ac:dyDescent="0.25">
      <c r="B112" s="7"/>
      <c r="C112" s="15"/>
      <c r="D112" s="7">
        <v>343</v>
      </c>
      <c r="E112" s="7"/>
      <c r="F112" s="56" t="s">
        <v>142</v>
      </c>
      <c r="G112" s="71">
        <f t="shared" ref="G112" si="49">SUM(G115:G117)</f>
        <v>26739.329999999998</v>
      </c>
      <c r="H112" s="71">
        <f t="shared" ref="H112:K112" si="50">SUM(H115:H117)</f>
        <v>15400</v>
      </c>
      <c r="I112" s="71">
        <f t="shared" si="50"/>
        <v>15200</v>
      </c>
      <c r="J112" s="71">
        <f t="shared" si="50"/>
        <v>15600</v>
      </c>
      <c r="K112" s="71">
        <f t="shared" si="50"/>
        <v>15600</v>
      </c>
      <c r="L112" s="63">
        <f t="shared" si="46"/>
        <v>98.701298701298697</v>
      </c>
    </row>
    <row r="113" spans="2:12" ht="39" hidden="1" customHeight="1" x14ac:dyDescent="0.25">
      <c r="B113" s="116" t="s">
        <v>7</v>
      </c>
      <c r="C113" s="117"/>
      <c r="D113" s="117"/>
      <c r="E113" s="117"/>
      <c r="F113" s="118"/>
      <c r="G113" s="32" t="s">
        <v>207</v>
      </c>
      <c r="H113" s="32" t="s">
        <v>214</v>
      </c>
      <c r="I113" s="32" t="s">
        <v>247</v>
      </c>
      <c r="J113" s="32" t="s">
        <v>248</v>
      </c>
      <c r="K113" s="32" t="s">
        <v>249</v>
      </c>
      <c r="L113" s="32" t="s">
        <v>28</v>
      </c>
    </row>
    <row r="114" spans="2:12" hidden="1" x14ac:dyDescent="0.25">
      <c r="B114" s="119">
        <v>1</v>
      </c>
      <c r="C114" s="120"/>
      <c r="D114" s="120"/>
      <c r="E114" s="120"/>
      <c r="F114" s="121"/>
      <c r="G114" s="86">
        <v>2</v>
      </c>
      <c r="H114" s="86">
        <v>3</v>
      </c>
      <c r="I114" s="86">
        <v>4</v>
      </c>
      <c r="J114" s="86">
        <v>5</v>
      </c>
      <c r="K114" s="87">
        <v>6</v>
      </c>
      <c r="L114" s="86" t="s">
        <v>201</v>
      </c>
    </row>
    <row r="115" spans="2:12" hidden="1" x14ac:dyDescent="0.25">
      <c r="B115" s="7"/>
      <c r="C115" s="15"/>
      <c r="D115" s="7"/>
      <c r="E115" s="7">
        <v>3431</v>
      </c>
      <c r="F115" s="56" t="s">
        <v>143</v>
      </c>
      <c r="G115" s="63">
        <v>16880.599999999999</v>
      </c>
      <c r="H115" s="71">
        <v>15000</v>
      </c>
      <c r="I115" s="71">
        <v>15000</v>
      </c>
      <c r="J115" s="71">
        <v>15000</v>
      </c>
      <c r="K115" s="58">
        <v>15000</v>
      </c>
      <c r="L115" s="63">
        <f t="shared" si="46"/>
        <v>100</v>
      </c>
    </row>
    <row r="116" spans="2:12" hidden="1" x14ac:dyDescent="0.25">
      <c r="B116" s="7"/>
      <c r="C116" s="15"/>
      <c r="D116" s="7"/>
      <c r="E116" s="7">
        <v>3432</v>
      </c>
      <c r="F116" s="56" t="s">
        <v>144</v>
      </c>
      <c r="G116" s="63">
        <v>489.66</v>
      </c>
      <c r="H116" s="71">
        <v>100</v>
      </c>
      <c r="I116" s="71">
        <v>100</v>
      </c>
      <c r="J116" s="71">
        <v>500</v>
      </c>
      <c r="K116" s="58">
        <v>500</v>
      </c>
      <c r="L116" s="63">
        <f t="shared" si="46"/>
        <v>100</v>
      </c>
    </row>
    <row r="117" spans="2:12" hidden="1" x14ac:dyDescent="0.25">
      <c r="B117" s="7"/>
      <c r="C117" s="7"/>
      <c r="D117" s="7"/>
      <c r="E117" s="7">
        <v>3433</v>
      </c>
      <c r="F117" s="56" t="s">
        <v>145</v>
      </c>
      <c r="G117" s="63">
        <v>9369.07</v>
      </c>
      <c r="H117" s="71">
        <v>300</v>
      </c>
      <c r="I117" s="71">
        <v>100</v>
      </c>
      <c r="J117" s="71">
        <v>100</v>
      </c>
      <c r="K117" s="58">
        <v>100</v>
      </c>
      <c r="L117" s="63">
        <f t="shared" si="46"/>
        <v>33.333333333333329</v>
      </c>
    </row>
    <row r="118" spans="2:12" x14ac:dyDescent="0.25">
      <c r="B118" s="7"/>
      <c r="C118" s="15">
        <v>36</v>
      </c>
      <c r="D118" s="7"/>
      <c r="E118" s="7"/>
      <c r="F118" s="56" t="s">
        <v>146</v>
      </c>
      <c r="G118" s="71">
        <f t="shared" ref="G118:K119" si="51">SUM(G119)</f>
        <v>81164.460000000006</v>
      </c>
      <c r="H118" s="71">
        <f t="shared" si="51"/>
        <v>136950</v>
      </c>
      <c r="I118" s="71">
        <f t="shared" si="51"/>
        <v>141000</v>
      </c>
      <c r="J118" s="71">
        <f t="shared" si="51"/>
        <v>144000</v>
      </c>
      <c r="K118" s="71">
        <f t="shared" si="51"/>
        <v>145500</v>
      </c>
      <c r="L118" s="63">
        <f t="shared" si="46"/>
        <v>102.95728368017525</v>
      </c>
    </row>
    <row r="119" spans="2:12" hidden="1" x14ac:dyDescent="0.25">
      <c r="B119" s="7"/>
      <c r="C119" s="7"/>
      <c r="D119" s="7">
        <v>369</v>
      </c>
      <c r="E119" s="7"/>
      <c r="F119" s="56" t="s">
        <v>76</v>
      </c>
      <c r="G119" s="71">
        <f t="shared" si="51"/>
        <v>81164.460000000006</v>
      </c>
      <c r="H119" s="71">
        <f t="shared" si="51"/>
        <v>136950</v>
      </c>
      <c r="I119" s="71">
        <f t="shared" si="51"/>
        <v>141000</v>
      </c>
      <c r="J119" s="71">
        <f t="shared" si="51"/>
        <v>144000</v>
      </c>
      <c r="K119" s="71">
        <f t="shared" si="51"/>
        <v>145500</v>
      </c>
      <c r="L119" s="63">
        <f t="shared" si="46"/>
        <v>102.95728368017525</v>
      </c>
    </row>
    <row r="120" spans="2:12" hidden="1" x14ac:dyDescent="0.25">
      <c r="B120" s="7"/>
      <c r="C120" s="7"/>
      <c r="D120" s="8"/>
      <c r="E120" s="7">
        <v>3691</v>
      </c>
      <c r="F120" s="56" t="s">
        <v>77</v>
      </c>
      <c r="G120" s="63">
        <v>81164.460000000006</v>
      </c>
      <c r="H120" s="71">
        <v>136950</v>
      </c>
      <c r="I120" s="71">
        <v>141000</v>
      </c>
      <c r="J120" s="71">
        <v>144000</v>
      </c>
      <c r="K120" s="58">
        <v>145500</v>
      </c>
      <c r="L120" s="63">
        <f t="shared" si="46"/>
        <v>102.95728368017525</v>
      </c>
    </row>
    <row r="121" spans="2:12" x14ac:dyDescent="0.25">
      <c r="B121" s="7"/>
      <c r="C121" s="15">
        <v>37</v>
      </c>
      <c r="D121" s="7"/>
      <c r="E121" s="7"/>
      <c r="F121" s="56" t="s">
        <v>147</v>
      </c>
      <c r="G121" s="71">
        <f t="shared" ref="G121:K122" si="52">SUM(G122)</f>
        <v>690.15</v>
      </c>
      <c r="H121" s="71">
        <f t="shared" si="52"/>
        <v>0</v>
      </c>
      <c r="I121" s="71">
        <f t="shared" si="52"/>
        <v>0</v>
      </c>
      <c r="J121" s="71">
        <f t="shared" si="52"/>
        <v>0</v>
      </c>
      <c r="K121" s="71">
        <f t="shared" si="52"/>
        <v>0</v>
      </c>
      <c r="L121" s="63" t="e">
        <f t="shared" si="46"/>
        <v>#DIV/0!</v>
      </c>
    </row>
    <row r="122" spans="2:12" hidden="1" x14ac:dyDescent="0.25">
      <c r="B122" s="7"/>
      <c r="C122" s="7"/>
      <c r="D122" s="7">
        <v>372</v>
      </c>
      <c r="E122" s="7"/>
      <c r="F122" s="56" t="s">
        <v>148</v>
      </c>
      <c r="G122" s="71">
        <f t="shared" si="52"/>
        <v>690.15</v>
      </c>
      <c r="H122" s="71">
        <f t="shared" si="52"/>
        <v>0</v>
      </c>
      <c r="I122" s="71">
        <f t="shared" si="52"/>
        <v>0</v>
      </c>
      <c r="J122" s="71">
        <f t="shared" si="52"/>
        <v>0</v>
      </c>
      <c r="K122" s="71">
        <f t="shared" si="52"/>
        <v>0</v>
      </c>
      <c r="L122" s="63" t="e">
        <f t="shared" si="46"/>
        <v>#DIV/0!</v>
      </c>
    </row>
    <row r="123" spans="2:12" hidden="1" x14ac:dyDescent="0.25">
      <c r="B123" s="7"/>
      <c r="C123" s="7"/>
      <c r="D123" s="8"/>
      <c r="E123" s="7">
        <v>3721</v>
      </c>
      <c r="F123" s="56" t="s">
        <v>149</v>
      </c>
      <c r="G123" s="63">
        <v>690.15</v>
      </c>
      <c r="H123" s="71">
        <v>0</v>
      </c>
      <c r="I123" s="71"/>
      <c r="J123" s="71"/>
      <c r="K123" s="58"/>
      <c r="L123" s="63" t="e">
        <f t="shared" si="46"/>
        <v>#DIV/0!</v>
      </c>
    </row>
    <row r="124" spans="2:12" x14ac:dyDescent="0.25">
      <c r="B124" s="7"/>
      <c r="C124" s="15">
        <v>38</v>
      </c>
      <c r="D124" s="8"/>
      <c r="E124" s="7"/>
      <c r="F124" s="56" t="s">
        <v>94</v>
      </c>
      <c r="G124" s="71">
        <f t="shared" ref="G124:K125" si="53">SUM(G125)</f>
        <v>0</v>
      </c>
      <c r="H124" s="71">
        <f t="shared" si="53"/>
        <v>500</v>
      </c>
      <c r="I124" s="71">
        <f t="shared" si="53"/>
        <v>500</v>
      </c>
      <c r="J124" s="71">
        <f t="shared" si="53"/>
        <v>500</v>
      </c>
      <c r="K124" s="71">
        <f t="shared" si="53"/>
        <v>500</v>
      </c>
      <c r="L124" s="63">
        <f t="shared" si="46"/>
        <v>100</v>
      </c>
    </row>
    <row r="125" spans="2:12" hidden="1" x14ac:dyDescent="0.25">
      <c r="B125" s="7"/>
      <c r="C125" s="7"/>
      <c r="D125" s="7">
        <v>383</v>
      </c>
      <c r="E125" s="7"/>
      <c r="F125" s="56" t="s">
        <v>94</v>
      </c>
      <c r="G125" s="71">
        <f t="shared" si="53"/>
        <v>0</v>
      </c>
      <c r="H125" s="71">
        <f t="shared" si="53"/>
        <v>500</v>
      </c>
      <c r="I125" s="71">
        <f t="shared" si="53"/>
        <v>500</v>
      </c>
      <c r="J125" s="71">
        <f t="shared" si="53"/>
        <v>500</v>
      </c>
      <c r="K125" s="71">
        <f t="shared" si="53"/>
        <v>500</v>
      </c>
      <c r="L125" s="63">
        <f t="shared" si="46"/>
        <v>100</v>
      </c>
    </row>
    <row r="126" spans="2:12" hidden="1" x14ac:dyDescent="0.25">
      <c r="B126" s="7"/>
      <c r="C126" s="7"/>
      <c r="D126" s="8"/>
      <c r="E126" s="7">
        <v>3835</v>
      </c>
      <c r="F126" s="56" t="s">
        <v>94</v>
      </c>
      <c r="G126" s="63">
        <v>0</v>
      </c>
      <c r="H126" s="71">
        <v>500</v>
      </c>
      <c r="I126" s="71">
        <v>500</v>
      </c>
      <c r="J126" s="71">
        <v>500</v>
      </c>
      <c r="K126" s="58">
        <v>500</v>
      </c>
      <c r="L126" s="63">
        <f t="shared" si="46"/>
        <v>100</v>
      </c>
    </row>
    <row r="127" spans="2:12" x14ac:dyDescent="0.25">
      <c r="B127" s="9">
        <v>4</v>
      </c>
      <c r="C127" s="9"/>
      <c r="D127" s="9"/>
      <c r="E127" s="9"/>
      <c r="F127" s="61" t="s">
        <v>6</v>
      </c>
      <c r="G127" s="74">
        <f>SUM(G128,G150)</f>
        <v>364026.07</v>
      </c>
      <c r="H127" s="74">
        <f>SUM(H128,H150)</f>
        <v>813239</v>
      </c>
      <c r="I127" s="74">
        <f>SUM(I128,I150)</f>
        <v>2910688</v>
      </c>
      <c r="J127" s="74">
        <f>SUM(J128,J150)</f>
        <v>2863263</v>
      </c>
      <c r="K127" s="74">
        <f>SUM(K128,K150)</f>
        <v>2713263</v>
      </c>
      <c r="L127" s="63">
        <f t="shared" si="46"/>
        <v>357.91298744895414</v>
      </c>
    </row>
    <row r="128" spans="2:12" x14ac:dyDescent="0.25">
      <c r="B128" s="10"/>
      <c r="C128" s="6">
        <v>42</v>
      </c>
      <c r="D128" s="10"/>
      <c r="E128" s="10"/>
      <c r="F128" s="56" t="s">
        <v>150</v>
      </c>
      <c r="G128" s="71">
        <f t="shared" ref="G128" si="54">SUM(G129,G132,G140,G143,G146,G148)</f>
        <v>341167.44</v>
      </c>
      <c r="H128" s="71">
        <f t="shared" ref="H128" si="55">SUM(H129,H132,H140,H143,H146,H148)</f>
        <v>621060</v>
      </c>
      <c r="I128" s="71">
        <f t="shared" ref="I128:K128" si="56">SUM(I129,I132,I140,I143,I146,I148)</f>
        <v>1674650</v>
      </c>
      <c r="J128" s="71">
        <f t="shared" si="56"/>
        <v>750000</v>
      </c>
      <c r="K128" s="71">
        <f t="shared" si="56"/>
        <v>538005</v>
      </c>
      <c r="L128" s="63">
        <f t="shared" si="46"/>
        <v>269.64383473416416</v>
      </c>
    </row>
    <row r="129" spans="2:12" hidden="1" x14ac:dyDescent="0.25">
      <c r="B129" s="10"/>
      <c r="C129" s="10"/>
      <c r="D129" s="7">
        <v>421</v>
      </c>
      <c r="E129" s="7"/>
      <c r="F129" s="56" t="s">
        <v>151</v>
      </c>
      <c r="G129" s="71">
        <f t="shared" ref="G129" si="57">SUM(G130:G131)</f>
        <v>4000</v>
      </c>
      <c r="H129" s="71">
        <f t="shared" ref="H129" si="58">SUM(H130:H131)</f>
        <v>132500</v>
      </c>
      <c r="I129" s="71">
        <f t="shared" ref="I129:K129" si="59">SUM(I130:I131)</f>
        <v>303600</v>
      </c>
      <c r="J129" s="71">
        <f t="shared" si="59"/>
        <v>15000</v>
      </c>
      <c r="K129" s="71">
        <f t="shared" si="59"/>
        <v>15000</v>
      </c>
      <c r="L129" s="63">
        <f t="shared" si="46"/>
        <v>229.1320754716981</v>
      </c>
    </row>
    <row r="130" spans="2:12" hidden="1" x14ac:dyDescent="0.25">
      <c r="B130" s="10"/>
      <c r="C130" s="10"/>
      <c r="D130" s="7"/>
      <c r="E130" s="7">
        <v>4212</v>
      </c>
      <c r="F130" s="56" t="s">
        <v>152</v>
      </c>
      <c r="G130" s="63">
        <v>4000</v>
      </c>
      <c r="H130" s="78">
        <v>5000</v>
      </c>
      <c r="I130" s="78"/>
      <c r="J130" s="78"/>
      <c r="K130" s="58"/>
      <c r="L130" s="63">
        <f t="shared" si="46"/>
        <v>0</v>
      </c>
    </row>
    <row r="131" spans="2:12" hidden="1" x14ac:dyDescent="0.25">
      <c r="B131" s="10"/>
      <c r="C131" s="10"/>
      <c r="D131" s="7"/>
      <c r="E131" s="7">
        <v>4214</v>
      </c>
      <c r="F131" s="56" t="s">
        <v>153</v>
      </c>
      <c r="G131" s="63">
        <v>0</v>
      </c>
      <c r="H131" s="78">
        <v>127500</v>
      </c>
      <c r="I131" s="78">
        <v>303600</v>
      </c>
      <c r="J131" s="78">
        <v>15000</v>
      </c>
      <c r="K131" s="58">
        <v>15000</v>
      </c>
      <c r="L131" s="63">
        <f t="shared" si="46"/>
        <v>238.11764705882354</v>
      </c>
    </row>
    <row r="132" spans="2:12" hidden="1" x14ac:dyDescent="0.25">
      <c r="B132" s="10"/>
      <c r="C132" s="10"/>
      <c r="D132" s="7">
        <v>422</v>
      </c>
      <c r="E132" s="7"/>
      <c r="F132" s="56" t="s">
        <v>154</v>
      </c>
      <c r="G132" s="71">
        <f t="shared" ref="G132" si="60">SUM(G133:G139)</f>
        <v>269168.92</v>
      </c>
      <c r="H132" s="71">
        <f t="shared" ref="H132:K132" si="61">SUM(H133:H139)</f>
        <v>348410</v>
      </c>
      <c r="I132" s="71">
        <f t="shared" si="61"/>
        <v>646550</v>
      </c>
      <c r="J132" s="71">
        <f t="shared" si="61"/>
        <v>710000</v>
      </c>
      <c r="K132" s="71">
        <f t="shared" si="61"/>
        <v>498005</v>
      </c>
      <c r="L132" s="63">
        <f t="shared" si="46"/>
        <v>185.57159668206998</v>
      </c>
    </row>
    <row r="133" spans="2:12" hidden="1" x14ac:dyDescent="0.25">
      <c r="B133" s="10"/>
      <c r="C133" s="10"/>
      <c r="D133" s="7"/>
      <c r="E133" s="7">
        <v>4221</v>
      </c>
      <c r="F133" s="56" t="s">
        <v>155</v>
      </c>
      <c r="G133" s="63">
        <v>22531.17</v>
      </c>
      <c r="H133" s="78">
        <v>28300</v>
      </c>
      <c r="I133" s="78">
        <v>63500</v>
      </c>
      <c r="J133" s="78">
        <v>20000</v>
      </c>
      <c r="K133" s="58">
        <v>20000</v>
      </c>
      <c r="L133" s="63">
        <f t="shared" si="46"/>
        <v>224.38162544169612</v>
      </c>
    </row>
    <row r="134" spans="2:12" hidden="1" x14ac:dyDescent="0.25">
      <c r="B134" s="10"/>
      <c r="C134" s="10"/>
      <c r="D134" s="7"/>
      <c r="E134" s="7">
        <v>4222</v>
      </c>
      <c r="F134" s="56" t="s">
        <v>156</v>
      </c>
      <c r="G134" s="63">
        <v>23261.27</v>
      </c>
      <c r="H134" s="78">
        <v>23700</v>
      </c>
      <c r="I134" s="78">
        <v>11000</v>
      </c>
      <c r="J134" s="78">
        <v>10000</v>
      </c>
      <c r="K134" s="58">
        <v>10000</v>
      </c>
      <c r="L134" s="63">
        <f t="shared" si="46"/>
        <v>46.413502109704638</v>
      </c>
    </row>
    <row r="135" spans="2:12" hidden="1" x14ac:dyDescent="0.25">
      <c r="B135" s="10"/>
      <c r="C135" s="10"/>
      <c r="D135" s="7"/>
      <c r="E135" s="7">
        <v>4223</v>
      </c>
      <c r="F135" s="56" t="s">
        <v>157</v>
      </c>
      <c r="G135" s="63">
        <v>82397.39</v>
      </c>
      <c r="H135" s="78">
        <v>99600</v>
      </c>
      <c r="I135" s="78">
        <v>323350</v>
      </c>
      <c r="J135" s="78">
        <v>240000</v>
      </c>
      <c r="K135" s="58">
        <v>40000</v>
      </c>
      <c r="L135" s="63">
        <f t="shared" si="46"/>
        <v>324.64859437751005</v>
      </c>
    </row>
    <row r="136" spans="2:12" hidden="1" x14ac:dyDescent="0.25">
      <c r="B136" s="10"/>
      <c r="C136" s="10"/>
      <c r="D136" s="7"/>
      <c r="E136" s="7">
        <v>4224</v>
      </c>
      <c r="F136" s="56" t="s">
        <v>158</v>
      </c>
      <c r="G136" s="63">
        <v>0</v>
      </c>
      <c r="H136" s="78">
        <v>2100</v>
      </c>
      <c r="I136" s="78">
        <v>0</v>
      </c>
      <c r="J136" s="78"/>
      <c r="K136" s="58">
        <v>0</v>
      </c>
      <c r="L136" s="63">
        <f t="shared" si="46"/>
        <v>0</v>
      </c>
    </row>
    <row r="137" spans="2:12" hidden="1" x14ac:dyDescent="0.25">
      <c r="B137" s="10"/>
      <c r="C137" s="10"/>
      <c r="D137" s="7"/>
      <c r="E137" s="7">
        <v>4225</v>
      </c>
      <c r="F137" s="56" t="s">
        <v>159</v>
      </c>
      <c r="G137" s="63">
        <v>17109.7</v>
      </c>
      <c r="H137" s="78">
        <v>67000</v>
      </c>
      <c r="I137" s="78">
        <v>96200</v>
      </c>
      <c r="J137" s="78">
        <v>35000</v>
      </c>
      <c r="K137" s="58">
        <v>35000</v>
      </c>
      <c r="L137" s="63">
        <f t="shared" si="46"/>
        <v>143.58208955223881</v>
      </c>
    </row>
    <row r="138" spans="2:12" hidden="1" x14ac:dyDescent="0.25">
      <c r="B138" s="10"/>
      <c r="C138" s="10"/>
      <c r="D138" s="7"/>
      <c r="E138" s="7">
        <v>4226</v>
      </c>
      <c r="F138" s="56" t="s">
        <v>160</v>
      </c>
      <c r="G138" s="63">
        <v>5200</v>
      </c>
      <c r="H138" s="78">
        <v>2000</v>
      </c>
      <c r="I138" s="78">
        <v>16000</v>
      </c>
      <c r="J138" s="78">
        <v>5000</v>
      </c>
      <c r="K138" s="58">
        <v>5000</v>
      </c>
      <c r="L138" s="63">
        <f t="shared" si="46"/>
        <v>800</v>
      </c>
    </row>
    <row r="139" spans="2:12" hidden="1" x14ac:dyDescent="0.25">
      <c r="B139" s="10"/>
      <c r="C139" s="10"/>
      <c r="D139" s="7"/>
      <c r="E139" s="7">
        <v>4227</v>
      </c>
      <c r="F139" s="56" t="s">
        <v>105</v>
      </c>
      <c r="G139" s="63">
        <v>118669.39</v>
      </c>
      <c r="H139" s="78">
        <v>125710</v>
      </c>
      <c r="I139" s="78">
        <v>136500</v>
      </c>
      <c r="J139" s="78">
        <v>400000</v>
      </c>
      <c r="K139" s="58">
        <v>388005</v>
      </c>
      <c r="L139" s="63">
        <f t="shared" si="46"/>
        <v>108.58324715615304</v>
      </c>
    </row>
    <row r="140" spans="2:12" hidden="1" x14ac:dyDescent="0.25">
      <c r="B140" s="10"/>
      <c r="C140" s="10"/>
      <c r="D140" s="7">
        <v>423</v>
      </c>
      <c r="E140" s="7"/>
      <c r="F140" s="56" t="s">
        <v>161</v>
      </c>
      <c r="G140" s="71">
        <f>SUM(G141:G142)</f>
        <v>56198.52</v>
      </c>
      <c r="H140" s="71">
        <f t="shared" ref="H140:K140" si="62">SUM(H141:H142)</f>
        <v>140000</v>
      </c>
      <c r="I140" s="71">
        <f t="shared" si="62"/>
        <v>697500</v>
      </c>
      <c r="J140" s="71">
        <f t="shared" si="62"/>
        <v>20000</v>
      </c>
      <c r="K140" s="71">
        <f t="shared" si="62"/>
        <v>20000</v>
      </c>
      <c r="L140" s="63">
        <f t="shared" si="46"/>
        <v>498.21428571428567</v>
      </c>
    </row>
    <row r="141" spans="2:12" hidden="1" x14ac:dyDescent="0.25">
      <c r="B141" s="10"/>
      <c r="C141" s="10"/>
      <c r="D141" s="7"/>
      <c r="E141" s="7">
        <v>4231</v>
      </c>
      <c r="F141" s="56" t="s">
        <v>97</v>
      </c>
      <c r="G141" s="63">
        <v>56198.52</v>
      </c>
      <c r="H141" s="78">
        <v>140000</v>
      </c>
      <c r="I141" s="78">
        <v>612500</v>
      </c>
      <c r="J141" s="78">
        <v>20000</v>
      </c>
      <c r="K141" s="58">
        <v>20000</v>
      </c>
      <c r="L141" s="63">
        <f t="shared" si="46"/>
        <v>437.5</v>
      </c>
    </row>
    <row r="142" spans="2:12" hidden="1" x14ac:dyDescent="0.25">
      <c r="B142" s="10"/>
      <c r="C142" s="10"/>
      <c r="D142" s="7"/>
      <c r="E142" s="7">
        <v>4233</v>
      </c>
      <c r="F142" s="56" t="s">
        <v>103</v>
      </c>
      <c r="G142" s="63"/>
      <c r="H142" s="78"/>
      <c r="I142" s="78">
        <v>85000</v>
      </c>
      <c r="J142" s="78"/>
      <c r="K142" s="58"/>
      <c r="L142" s="63" t="e">
        <f t="shared" si="46"/>
        <v>#DIV/0!</v>
      </c>
    </row>
    <row r="143" spans="2:12" hidden="1" x14ac:dyDescent="0.25">
      <c r="B143" s="10"/>
      <c r="C143" s="10"/>
      <c r="D143" s="7">
        <v>424</v>
      </c>
      <c r="E143" s="7"/>
      <c r="F143" s="56" t="s">
        <v>213</v>
      </c>
      <c r="G143" s="71">
        <f t="shared" ref="G143" si="63">SUM(G144:G145)</f>
        <v>11800</v>
      </c>
      <c r="H143" s="71">
        <f t="shared" ref="H143:K143" si="64">SUM(H144:H145)</f>
        <v>150</v>
      </c>
      <c r="I143" s="71">
        <f t="shared" si="64"/>
        <v>6000</v>
      </c>
      <c r="J143" s="71">
        <f t="shared" si="64"/>
        <v>0</v>
      </c>
      <c r="K143" s="71">
        <f t="shared" si="64"/>
        <v>0</v>
      </c>
      <c r="L143" s="63">
        <f t="shared" si="46"/>
        <v>4000</v>
      </c>
    </row>
    <row r="144" spans="2:12" hidden="1" x14ac:dyDescent="0.25">
      <c r="B144" s="10"/>
      <c r="C144" s="10"/>
      <c r="D144" s="7"/>
      <c r="E144" s="7">
        <v>4242</v>
      </c>
      <c r="F144" s="56" t="s">
        <v>199</v>
      </c>
      <c r="G144" s="63">
        <v>11800</v>
      </c>
      <c r="H144" s="78">
        <v>0</v>
      </c>
      <c r="I144" s="78">
        <v>6000</v>
      </c>
      <c r="J144" s="78"/>
      <c r="K144" s="58"/>
      <c r="L144" s="63" t="e">
        <f t="shared" si="46"/>
        <v>#DIV/0!</v>
      </c>
    </row>
    <row r="145" spans="2:12" hidden="1" x14ac:dyDescent="0.25">
      <c r="B145" s="10"/>
      <c r="C145" s="10"/>
      <c r="D145" s="7"/>
      <c r="E145" s="7">
        <v>4243</v>
      </c>
      <c r="F145" s="56" t="s">
        <v>200</v>
      </c>
      <c r="G145" s="63"/>
      <c r="H145" s="78">
        <v>150</v>
      </c>
      <c r="I145" s="78"/>
      <c r="J145" s="78"/>
      <c r="K145" s="58"/>
      <c r="L145" s="63">
        <f t="shared" si="46"/>
        <v>0</v>
      </c>
    </row>
    <row r="146" spans="2:12" hidden="1" x14ac:dyDescent="0.25">
      <c r="B146" s="10"/>
      <c r="C146" s="10"/>
      <c r="D146" s="7">
        <v>425</v>
      </c>
      <c r="E146" s="7"/>
      <c r="F146" s="56" t="s">
        <v>99</v>
      </c>
      <c r="G146" s="71">
        <f t="shared" ref="G146:K148" si="65">SUM(G147)</f>
        <v>0</v>
      </c>
      <c r="H146" s="71">
        <f t="shared" si="65"/>
        <v>0</v>
      </c>
      <c r="I146" s="71">
        <f t="shared" si="65"/>
        <v>20000</v>
      </c>
      <c r="J146" s="71">
        <f t="shared" si="65"/>
        <v>5000</v>
      </c>
      <c r="K146" s="71">
        <f t="shared" si="65"/>
        <v>5000</v>
      </c>
      <c r="L146" s="63" t="e">
        <f t="shared" si="46"/>
        <v>#DIV/0!</v>
      </c>
    </row>
    <row r="147" spans="2:12" hidden="1" x14ac:dyDescent="0.25">
      <c r="B147" s="10"/>
      <c r="C147" s="10"/>
      <c r="D147" s="7"/>
      <c r="E147" s="7">
        <v>4252</v>
      </c>
      <c r="F147" s="56" t="s">
        <v>99</v>
      </c>
      <c r="G147" s="63"/>
      <c r="H147" s="78">
        <v>0</v>
      </c>
      <c r="I147" s="78">
        <v>20000</v>
      </c>
      <c r="J147" s="78">
        <v>5000</v>
      </c>
      <c r="K147" s="58">
        <v>5000</v>
      </c>
      <c r="L147" s="63" t="e">
        <f t="shared" si="46"/>
        <v>#DIV/0!</v>
      </c>
    </row>
    <row r="148" spans="2:12" hidden="1" x14ac:dyDescent="0.25">
      <c r="B148" s="10"/>
      <c r="C148" s="10"/>
      <c r="D148" s="7">
        <v>426</v>
      </c>
      <c r="E148" s="7"/>
      <c r="F148" s="56" t="s">
        <v>212</v>
      </c>
      <c r="G148" s="71">
        <f t="shared" si="65"/>
        <v>0</v>
      </c>
      <c r="H148" s="71">
        <f t="shared" si="65"/>
        <v>0</v>
      </c>
      <c r="I148" s="71">
        <f t="shared" si="65"/>
        <v>1000</v>
      </c>
      <c r="J148" s="71">
        <f t="shared" si="65"/>
        <v>0</v>
      </c>
      <c r="K148" s="71">
        <f t="shared" si="65"/>
        <v>0</v>
      </c>
      <c r="L148" s="63" t="e">
        <f t="shared" si="46"/>
        <v>#DIV/0!</v>
      </c>
    </row>
    <row r="149" spans="2:12" hidden="1" x14ac:dyDescent="0.25">
      <c r="B149" s="10"/>
      <c r="C149" s="10"/>
      <c r="D149" s="7"/>
      <c r="E149" s="7">
        <v>4262</v>
      </c>
      <c r="F149" s="56" t="s">
        <v>209</v>
      </c>
      <c r="G149" s="63"/>
      <c r="H149" s="78">
        <v>0</v>
      </c>
      <c r="I149" s="78">
        <v>1000</v>
      </c>
      <c r="J149" s="78"/>
      <c r="K149" s="58"/>
      <c r="L149" s="63" t="e">
        <f t="shared" si="46"/>
        <v>#DIV/0!</v>
      </c>
    </row>
    <row r="150" spans="2:12" x14ac:dyDescent="0.25">
      <c r="B150" s="10"/>
      <c r="C150" s="6">
        <v>45</v>
      </c>
      <c r="D150" s="7"/>
      <c r="E150" s="7"/>
      <c r="F150" s="56" t="s">
        <v>162</v>
      </c>
      <c r="G150" s="71">
        <f>SUM(G151,G153,G155)</f>
        <v>22858.63</v>
      </c>
      <c r="H150" s="71">
        <f>SUM(H151,H153,H155)</f>
        <v>192179</v>
      </c>
      <c r="I150" s="71">
        <f t="shared" ref="I150:K150" si="66">SUM(I151,I153,I155)</f>
        <v>1236038</v>
      </c>
      <c r="J150" s="71">
        <f t="shared" si="66"/>
        <v>2113263</v>
      </c>
      <c r="K150" s="71">
        <f t="shared" si="66"/>
        <v>2175258</v>
      </c>
      <c r="L150" s="63">
        <f t="shared" ref="L150:L157" si="67">I150/H150*100</f>
        <v>643.17016947741422</v>
      </c>
    </row>
    <row r="151" spans="2:12" hidden="1" x14ac:dyDescent="0.25">
      <c r="B151" s="10"/>
      <c r="C151" s="10"/>
      <c r="D151" s="7">
        <v>451</v>
      </c>
      <c r="E151" s="7"/>
      <c r="F151" s="56" t="s">
        <v>163</v>
      </c>
      <c r="G151" s="71">
        <f t="shared" ref="G151:K151" si="68">SUM(G152)</f>
        <v>0</v>
      </c>
      <c r="H151" s="71">
        <f t="shared" si="68"/>
        <v>161329</v>
      </c>
      <c r="I151" s="71">
        <f t="shared" si="68"/>
        <v>1236038</v>
      </c>
      <c r="J151" s="71">
        <f t="shared" si="68"/>
        <v>2113263</v>
      </c>
      <c r="K151" s="71">
        <f t="shared" si="68"/>
        <v>2175258</v>
      </c>
      <c r="L151" s="63">
        <f t="shared" si="67"/>
        <v>766.15983487159781</v>
      </c>
    </row>
    <row r="152" spans="2:12" hidden="1" x14ac:dyDescent="0.25">
      <c r="B152" s="10"/>
      <c r="C152" s="10"/>
      <c r="D152" s="7"/>
      <c r="E152" s="7">
        <v>4511</v>
      </c>
      <c r="F152" s="56" t="s">
        <v>163</v>
      </c>
      <c r="G152" s="63">
        <v>0</v>
      </c>
      <c r="H152" s="78">
        <v>161329</v>
      </c>
      <c r="I152" s="78">
        <v>1236038</v>
      </c>
      <c r="J152" s="78">
        <v>2113263</v>
      </c>
      <c r="K152" s="58">
        <v>2175258</v>
      </c>
      <c r="L152" s="63">
        <f t="shared" si="67"/>
        <v>766.15983487159781</v>
      </c>
    </row>
    <row r="153" spans="2:12" hidden="1" x14ac:dyDescent="0.25">
      <c r="B153" s="10"/>
      <c r="C153" s="10"/>
      <c r="D153" s="7">
        <v>452</v>
      </c>
      <c r="E153" s="7"/>
      <c r="F153" s="56" t="s">
        <v>164</v>
      </c>
      <c r="G153" s="71">
        <f t="shared" ref="G153:K153" si="69">SUM(G154)</f>
        <v>22858.63</v>
      </c>
      <c r="H153" s="71">
        <f t="shared" si="69"/>
        <v>24850</v>
      </c>
      <c r="I153" s="71">
        <f t="shared" si="69"/>
        <v>0</v>
      </c>
      <c r="J153" s="71">
        <f t="shared" si="69"/>
        <v>0</v>
      </c>
      <c r="K153" s="71">
        <f t="shared" si="69"/>
        <v>0</v>
      </c>
      <c r="L153" s="63">
        <f t="shared" si="67"/>
        <v>0</v>
      </c>
    </row>
    <row r="154" spans="2:12" hidden="1" x14ac:dyDescent="0.25">
      <c r="B154" s="10"/>
      <c r="C154" s="10"/>
      <c r="D154" s="7"/>
      <c r="E154" s="7">
        <v>4521</v>
      </c>
      <c r="F154" s="56" t="s">
        <v>164</v>
      </c>
      <c r="G154" s="63">
        <v>22858.63</v>
      </c>
      <c r="H154" s="78">
        <v>24850</v>
      </c>
      <c r="I154" s="78"/>
      <c r="J154" s="78"/>
      <c r="K154" s="58"/>
      <c r="L154" s="63">
        <f t="shared" si="67"/>
        <v>0</v>
      </c>
    </row>
    <row r="155" spans="2:12" hidden="1" x14ac:dyDescent="0.25">
      <c r="B155" s="10"/>
      <c r="C155" s="10"/>
      <c r="D155" s="7">
        <v>453</v>
      </c>
      <c r="E155" s="7"/>
      <c r="F155" s="56" t="s">
        <v>215</v>
      </c>
      <c r="G155" s="71">
        <f>SUM(G156)</f>
        <v>0</v>
      </c>
      <c r="H155" s="71">
        <f t="shared" ref="H155" si="70">SUM(H156)</f>
        <v>6000</v>
      </c>
      <c r="I155" s="71">
        <f t="shared" ref="I155" si="71">SUM(I156)</f>
        <v>0</v>
      </c>
      <c r="J155" s="71">
        <f t="shared" ref="J155" si="72">SUM(J156)</f>
        <v>0</v>
      </c>
      <c r="K155" s="71">
        <f t="shared" ref="K155" si="73">SUM(K156)</f>
        <v>0</v>
      </c>
      <c r="L155" s="63">
        <f t="shared" si="67"/>
        <v>0</v>
      </c>
    </row>
    <row r="156" spans="2:12" hidden="1" x14ac:dyDescent="0.25">
      <c r="B156" s="10"/>
      <c r="C156" s="10"/>
      <c r="D156" s="7"/>
      <c r="E156" s="7">
        <v>4531</v>
      </c>
      <c r="F156" s="56" t="s">
        <v>215</v>
      </c>
      <c r="G156" s="63">
        <v>0</v>
      </c>
      <c r="H156" s="78">
        <v>6000</v>
      </c>
      <c r="I156" s="78"/>
      <c r="J156" s="78"/>
      <c r="K156" s="58"/>
      <c r="L156" s="63">
        <f t="shared" si="67"/>
        <v>0</v>
      </c>
    </row>
    <row r="157" spans="2:12" hidden="1" x14ac:dyDescent="0.25">
      <c r="B157" s="10"/>
      <c r="C157" s="10"/>
      <c r="D157" s="7"/>
      <c r="E157" s="7"/>
      <c r="F157" s="7"/>
      <c r="G157" s="27"/>
      <c r="H157" s="5"/>
      <c r="I157" s="5"/>
      <c r="J157" s="5"/>
      <c r="K157" s="56"/>
      <c r="L157" s="63" t="e">
        <f t="shared" si="67"/>
        <v>#DIV/0!</v>
      </c>
    </row>
    <row r="160" spans="2:12" ht="15" customHeight="1" x14ac:dyDescent="0.25">
      <c r="B160" s="29"/>
      <c r="C160" s="29"/>
      <c r="D160" s="29"/>
      <c r="E160" s="29"/>
      <c r="F160" s="29"/>
      <c r="G160" s="29"/>
      <c r="H160" s="29"/>
      <c r="I160" s="29"/>
      <c r="J160" s="29"/>
      <c r="K160" s="68"/>
      <c r="L160" s="29"/>
    </row>
    <row r="161" spans="2:12" x14ac:dyDescent="0.25">
      <c r="B161" s="29"/>
      <c r="C161" s="29"/>
      <c r="D161" s="29"/>
      <c r="E161" s="29"/>
      <c r="F161" s="29"/>
      <c r="G161" s="29"/>
      <c r="H161" s="29"/>
      <c r="I161" s="29"/>
      <c r="J161" s="29"/>
      <c r="K161" s="68"/>
      <c r="L161" s="29"/>
    </row>
    <row r="162" spans="2:12" ht="4.5" customHeight="1" x14ac:dyDescent="0.25">
      <c r="B162" s="29"/>
      <c r="C162" s="29"/>
      <c r="D162" s="29"/>
      <c r="E162" s="29"/>
      <c r="F162" s="29"/>
      <c r="G162" s="29"/>
      <c r="H162" s="29"/>
      <c r="I162" s="29"/>
      <c r="J162" s="29"/>
      <c r="K162" s="68"/>
      <c r="L162" s="29"/>
    </row>
  </sheetData>
  <mergeCells count="14">
    <mergeCell ref="B57:F57"/>
    <mergeCell ref="B58:F58"/>
    <mergeCell ref="B113:F113"/>
    <mergeCell ref="B114:F114"/>
    <mergeCell ref="B1:L1"/>
    <mergeCell ref="B2:L2"/>
    <mergeCell ref="B4:L4"/>
    <mergeCell ref="B6:L6"/>
    <mergeCell ref="B9:F9"/>
    <mergeCell ref="B8:F8"/>
    <mergeCell ref="B7:L7"/>
    <mergeCell ref="B5:L5"/>
    <mergeCell ref="B64:L64"/>
    <mergeCell ref="B3:L3"/>
  </mergeCells>
  <pageMargins left="0.70866141732283472" right="0.70866141732283472" top="0.35433070866141736" bottom="0.35433070866141736" header="0.31496062992125984" footer="0.31496062992125984"/>
  <pageSetup paperSize="9" scale="64" fitToHeight="0" orientation="landscape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6839A-FD53-40D2-9795-0850F56F5570}">
  <sheetPr>
    <pageSetUpPr fitToPage="1"/>
  </sheetPr>
  <dimension ref="B1:L162"/>
  <sheetViews>
    <sheetView topLeftCell="A40" zoomScale="90" zoomScaleNormal="90" workbookViewId="0">
      <selection activeCell="H57" sqref="H5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19.7109375" customWidth="1"/>
    <col min="11" max="11" width="21.42578125" style="57" customWidth="1"/>
    <col min="12" max="12" width="12.85546875" customWidth="1"/>
  </cols>
  <sheetData>
    <row r="1" spans="2:12" ht="9.75" customHeight="1" x14ac:dyDescent="0.25"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2" ht="15.75" customHeight="1" x14ac:dyDescent="0.25">
      <c r="B2" s="104" t="s">
        <v>11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2:12" ht="6" customHeight="1" x14ac:dyDescent="0.25"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2:12" ht="15.75" customHeight="1" x14ac:dyDescent="0.25">
      <c r="B4" s="104" t="s">
        <v>63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2:12" ht="9" customHeight="1" x14ac:dyDescent="0.25"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</row>
    <row r="6" spans="2:12" ht="15.75" customHeight="1" x14ac:dyDescent="0.25">
      <c r="B6" s="104" t="s">
        <v>43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</row>
    <row r="7" spans="2:12" ht="10.5" customHeight="1" x14ac:dyDescent="0.25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2:12" ht="39" customHeight="1" x14ac:dyDescent="0.25">
      <c r="B8" s="116" t="s">
        <v>7</v>
      </c>
      <c r="C8" s="117"/>
      <c r="D8" s="117"/>
      <c r="E8" s="117"/>
      <c r="F8" s="118"/>
      <c r="G8" s="32" t="s">
        <v>207</v>
      </c>
      <c r="H8" s="32" t="s">
        <v>257</v>
      </c>
      <c r="I8" s="32" t="s">
        <v>247</v>
      </c>
      <c r="J8" s="32" t="s">
        <v>248</v>
      </c>
      <c r="K8" s="32" t="s">
        <v>249</v>
      </c>
      <c r="L8" s="32" t="s">
        <v>28</v>
      </c>
    </row>
    <row r="9" spans="2:12" x14ac:dyDescent="0.25">
      <c r="B9" s="119">
        <v>1</v>
      </c>
      <c r="C9" s="120"/>
      <c r="D9" s="120"/>
      <c r="E9" s="120"/>
      <c r="F9" s="121"/>
      <c r="G9" s="86">
        <v>2</v>
      </c>
      <c r="H9" s="86">
        <v>3</v>
      </c>
      <c r="I9" s="86">
        <v>4</v>
      </c>
      <c r="J9" s="86">
        <v>5</v>
      </c>
      <c r="K9" s="87">
        <v>6</v>
      </c>
      <c r="L9" s="86" t="s">
        <v>201</v>
      </c>
    </row>
    <row r="10" spans="2:12" x14ac:dyDescent="0.25">
      <c r="B10" s="6"/>
      <c r="C10" s="6"/>
      <c r="D10" s="6"/>
      <c r="E10" s="6"/>
      <c r="F10" s="6" t="s">
        <v>56</v>
      </c>
      <c r="G10" s="62">
        <f>SUM(G11,G53)</f>
        <v>12324401.870000001</v>
      </c>
      <c r="H10" s="74">
        <f>SUM(H11,H53)</f>
        <v>14220203</v>
      </c>
      <c r="I10" s="74">
        <f>SUM(I11,I53)</f>
        <v>15459355</v>
      </c>
      <c r="J10" s="74">
        <f>SUM(J11,J53)</f>
        <v>16982334</v>
      </c>
      <c r="K10" s="74">
        <f>SUM(K11,K53)</f>
        <v>16929001</v>
      </c>
      <c r="L10" s="63">
        <f>I10/H10*100</f>
        <v>108.71402468727065</v>
      </c>
    </row>
    <row r="11" spans="2:12" x14ac:dyDescent="0.25">
      <c r="B11" s="6">
        <v>6</v>
      </c>
      <c r="C11" s="6"/>
      <c r="D11" s="6"/>
      <c r="E11" s="6"/>
      <c r="F11" s="6" t="s">
        <v>3</v>
      </c>
      <c r="G11" s="59">
        <f>SUM(G12,G29,G34,G37,G44,G48)</f>
        <v>12311729.870000001</v>
      </c>
      <c r="H11" s="59">
        <f>SUM(H12,H29,H34,H37,H44,H48)</f>
        <v>14129248</v>
      </c>
      <c r="I11" s="59">
        <f>SUM(I12,I29,I34,I37,I44,I48)</f>
        <v>15369355</v>
      </c>
      <c r="J11" s="59">
        <f t="shared" ref="J11:K11" si="0">SUM(J12,J29,J34,J37,J44,J48)</f>
        <v>16962334</v>
      </c>
      <c r="K11" s="59">
        <f t="shared" si="0"/>
        <v>16909001</v>
      </c>
      <c r="L11" s="63">
        <f t="shared" ref="L11:L63" si="1">I11/H11*100</f>
        <v>108.77687899596637</v>
      </c>
    </row>
    <row r="12" spans="2:12" ht="25.5" x14ac:dyDescent="0.25">
      <c r="B12" s="6"/>
      <c r="C12" s="6">
        <v>63</v>
      </c>
      <c r="D12" s="10"/>
      <c r="E12" s="10"/>
      <c r="F12" s="10" t="s">
        <v>15</v>
      </c>
      <c r="G12" s="71">
        <f>SUM(G13,G16,G19,G22,G24)</f>
        <v>468282.62000000005</v>
      </c>
      <c r="H12" s="71">
        <f t="shared" ref="H12:K12" si="2">SUM(H13,H16,H19,H22,H24)</f>
        <v>649670</v>
      </c>
      <c r="I12" s="71">
        <f t="shared" si="2"/>
        <v>1407355</v>
      </c>
      <c r="J12" s="71">
        <f t="shared" si="2"/>
        <v>2435334</v>
      </c>
      <c r="K12" s="71">
        <f t="shared" si="2"/>
        <v>2757001</v>
      </c>
      <c r="L12" s="63">
        <f t="shared" si="1"/>
        <v>216.62613326765899</v>
      </c>
    </row>
    <row r="13" spans="2:12" x14ac:dyDescent="0.25">
      <c r="B13" s="6"/>
      <c r="C13" s="6"/>
      <c r="D13" s="10">
        <v>631</v>
      </c>
      <c r="E13" s="10"/>
      <c r="F13" s="10" t="s">
        <v>226</v>
      </c>
      <c r="G13" s="71">
        <f>SUM(G14:G15)</f>
        <v>0</v>
      </c>
      <c r="H13" s="71">
        <f t="shared" ref="H13:K13" si="3">SUM(H14:H15)</f>
        <v>0</v>
      </c>
      <c r="I13" s="71">
        <f t="shared" si="3"/>
        <v>35560</v>
      </c>
      <c r="J13" s="71">
        <f t="shared" si="3"/>
        <v>0</v>
      </c>
      <c r="K13" s="71">
        <f t="shared" si="3"/>
        <v>0</v>
      </c>
      <c r="L13" s="63" t="e">
        <f t="shared" si="1"/>
        <v>#DIV/0!</v>
      </c>
    </row>
    <row r="14" spans="2:12" x14ac:dyDescent="0.25">
      <c r="B14" s="6"/>
      <c r="C14" s="6"/>
      <c r="D14" s="10"/>
      <c r="E14" s="10">
        <v>6311</v>
      </c>
      <c r="F14" s="10" t="s">
        <v>227</v>
      </c>
      <c r="G14" s="71"/>
      <c r="H14" s="71"/>
      <c r="I14" s="71">
        <v>33800</v>
      </c>
      <c r="J14" s="71"/>
      <c r="K14" s="71"/>
      <c r="L14" s="63" t="e">
        <f t="shared" si="1"/>
        <v>#DIV/0!</v>
      </c>
    </row>
    <row r="15" spans="2:12" x14ac:dyDescent="0.25">
      <c r="B15" s="6"/>
      <c r="C15" s="6"/>
      <c r="D15" s="10"/>
      <c r="E15" s="10">
        <v>6312</v>
      </c>
      <c r="F15" s="10" t="s">
        <v>228</v>
      </c>
      <c r="G15" s="71"/>
      <c r="H15" s="71"/>
      <c r="I15" s="71">
        <v>1760</v>
      </c>
      <c r="J15" s="71"/>
      <c r="K15" s="71"/>
      <c r="L15" s="63" t="e">
        <f t="shared" si="1"/>
        <v>#DIV/0!</v>
      </c>
    </row>
    <row r="16" spans="2:12" x14ac:dyDescent="0.25">
      <c r="B16" s="7"/>
      <c r="C16" s="7"/>
      <c r="D16" s="7">
        <v>632</v>
      </c>
      <c r="E16" s="7"/>
      <c r="F16" s="56" t="s">
        <v>70</v>
      </c>
      <c r="G16" s="58">
        <f>SUM(G17:G18)</f>
        <v>800</v>
      </c>
      <c r="H16" s="71">
        <f>SUM(H17:H18)</f>
        <v>196976</v>
      </c>
      <c r="I16" s="71">
        <f t="shared" ref="I16:K16" si="4">SUM(I17:I18)</f>
        <v>0</v>
      </c>
      <c r="J16" s="71">
        <f t="shared" si="4"/>
        <v>0</v>
      </c>
      <c r="K16" s="71">
        <f t="shared" si="4"/>
        <v>0</v>
      </c>
      <c r="L16" s="63">
        <f t="shared" si="1"/>
        <v>0</v>
      </c>
    </row>
    <row r="17" spans="2:12" x14ac:dyDescent="0.25">
      <c r="B17" s="7"/>
      <c r="C17" s="7"/>
      <c r="D17" s="7"/>
      <c r="E17" s="7">
        <v>6323</v>
      </c>
      <c r="F17" s="56" t="s">
        <v>71</v>
      </c>
      <c r="G17" s="58">
        <v>800</v>
      </c>
      <c r="H17" s="71">
        <v>176856</v>
      </c>
      <c r="I17" s="71"/>
      <c r="J17" s="71"/>
      <c r="K17" s="58"/>
      <c r="L17" s="63">
        <f t="shared" si="1"/>
        <v>0</v>
      </c>
    </row>
    <row r="18" spans="2:12" x14ac:dyDescent="0.25">
      <c r="B18" s="7"/>
      <c r="C18" s="7"/>
      <c r="D18" s="7"/>
      <c r="E18" s="7">
        <v>6324</v>
      </c>
      <c r="F18" s="56" t="s">
        <v>72</v>
      </c>
      <c r="G18" s="58">
        <v>0</v>
      </c>
      <c r="H18" s="71">
        <v>20120</v>
      </c>
      <c r="I18" s="71"/>
      <c r="J18" s="71"/>
      <c r="K18" s="58"/>
      <c r="L18" s="63">
        <f t="shared" si="1"/>
        <v>0</v>
      </c>
    </row>
    <row r="19" spans="2:12" x14ac:dyDescent="0.25">
      <c r="B19" s="7"/>
      <c r="C19" s="7"/>
      <c r="D19" s="7">
        <v>634</v>
      </c>
      <c r="E19" s="7"/>
      <c r="F19" s="56" t="s">
        <v>73</v>
      </c>
      <c r="G19" s="58">
        <f>SUM(G20:G21)</f>
        <v>328981.72000000003</v>
      </c>
      <c r="H19" s="71">
        <f>SUM(H20:H21)</f>
        <v>216916</v>
      </c>
      <c r="I19" s="71">
        <f t="shared" ref="I19:K19" si="5">SUM(I20:I21)</f>
        <v>163128</v>
      </c>
      <c r="J19" s="71">
        <f t="shared" si="5"/>
        <v>150000</v>
      </c>
      <c r="K19" s="71">
        <f t="shared" si="5"/>
        <v>75000</v>
      </c>
      <c r="L19" s="63">
        <f t="shared" si="1"/>
        <v>75.203304504969665</v>
      </c>
    </row>
    <row r="20" spans="2:12" x14ac:dyDescent="0.25">
      <c r="B20" s="7"/>
      <c r="C20" s="7"/>
      <c r="D20" s="7"/>
      <c r="E20" s="7">
        <v>6341</v>
      </c>
      <c r="F20" s="56" t="s">
        <v>74</v>
      </c>
      <c r="G20" s="58">
        <v>327572.46000000002</v>
      </c>
      <c r="H20" s="71">
        <v>37147</v>
      </c>
      <c r="I20" s="71">
        <v>133128</v>
      </c>
      <c r="J20" s="71">
        <v>75000</v>
      </c>
      <c r="K20" s="58">
        <v>75000</v>
      </c>
      <c r="L20" s="63">
        <f t="shared" si="1"/>
        <v>358.38156513311981</v>
      </c>
    </row>
    <row r="21" spans="2:12" x14ac:dyDescent="0.25">
      <c r="B21" s="7"/>
      <c r="C21" s="7"/>
      <c r="D21" s="7"/>
      <c r="E21" s="7">
        <v>6342</v>
      </c>
      <c r="F21" s="56" t="s">
        <v>75</v>
      </c>
      <c r="G21" s="58">
        <v>1409.26</v>
      </c>
      <c r="H21" s="71">
        <v>179769</v>
      </c>
      <c r="I21" s="71">
        <v>30000</v>
      </c>
      <c r="J21" s="71">
        <v>75000</v>
      </c>
      <c r="K21" s="58">
        <v>0</v>
      </c>
      <c r="L21" s="63">
        <f t="shared" si="1"/>
        <v>16.688083039901205</v>
      </c>
    </row>
    <row r="22" spans="2:12" ht="25.5" x14ac:dyDescent="0.25">
      <c r="B22" s="7"/>
      <c r="C22" s="7"/>
      <c r="D22" s="7">
        <v>636</v>
      </c>
      <c r="E22" s="7"/>
      <c r="F22" s="79" t="s">
        <v>197</v>
      </c>
      <c r="G22" s="71">
        <f t="shared" ref="G22:K22" si="6">SUM(G23)</f>
        <v>0</v>
      </c>
      <c r="H22" s="71">
        <f t="shared" si="6"/>
        <v>0</v>
      </c>
      <c r="I22" s="71">
        <f t="shared" si="6"/>
        <v>0</v>
      </c>
      <c r="J22" s="71">
        <f t="shared" si="6"/>
        <v>0</v>
      </c>
      <c r="K22" s="71">
        <f t="shared" si="6"/>
        <v>0</v>
      </c>
      <c r="L22" s="63" t="e">
        <f t="shared" si="1"/>
        <v>#DIV/0!</v>
      </c>
    </row>
    <row r="23" spans="2:12" ht="25.5" x14ac:dyDescent="0.25">
      <c r="B23" s="7"/>
      <c r="C23" s="7"/>
      <c r="D23" s="7"/>
      <c r="E23" s="7">
        <v>6361</v>
      </c>
      <c r="F23" s="79" t="s">
        <v>198</v>
      </c>
      <c r="G23" s="58">
        <v>0</v>
      </c>
      <c r="H23" s="71">
        <v>0</v>
      </c>
      <c r="I23" s="71"/>
      <c r="J23" s="71"/>
      <c r="K23" s="58">
        <v>0</v>
      </c>
      <c r="L23" s="63" t="e">
        <f t="shared" si="1"/>
        <v>#DIV/0!</v>
      </c>
    </row>
    <row r="24" spans="2:12" x14ac:dyDescent="0.25">
      <c r="B24" s="7"/>
      <c r="C24" s="7"/>
      <c r="D24" s="7">
        <v>639</v>
      </c>
      <c r="E24" s="7"/>
      <c r="F24" s="56" t="s">
        <v>76</v>
      </c>
      <c r="G24" s="58">
        <f>SUM(G25:G28)</f>
        <v>138500.90000000002</v>
      </c>
      <c r="H24" s="58">
        <f t="shared" ref="H24:K24" si="7">SUM(H25:H28)</f>
        <v>235778</v>
      </c>
      <c r="I24" s="58">
        <f t="shared" si="7"/>
        <v>1208667</v>
      </c>
      <c r="J24" s="58">
        <f t="shared" si="7"/>
        <v>2285334</v>
      </c>
      <c r="K24" s="58">
        <f t="shared" si="7"/>
        <v>2682001</v>
      </c>
      <c r="L24" s="63">
        <f t="shared" si="1"/>
        <v>512.62925294132617</v>
      </c>
    </row>
    <row r="25" spans="2:12" x14ac:dyDescent="0.25">
      <c r="B25" s="7"/>
      <c r="C25" s="7"/>
      <c r="D25" s="7"/>
      <c r="E25" s="7">
        <v>6391</v>
      </c>
      <c r="F25" s="56" t="s">
        <v>77</v>
      </c>
      <c r="G25" s="58">
        <v>45360.54</v>
      </c>
      <c r="H25" s="71">
        <v>86238</v>
      </c>
      <c r="I25" s="71">
        <v>24000</v>
      </c>
      <c r="J25" s="71">
        <v>24000</v>
      </c>
      <c r="K25" s="58">
        <v>24000</v>
      </c>
      <c r="L25" s="63">
        <f t="shared" si="1"/>
        <v>27.829958950810546</v>
      </c>
    </row>
    <row r="26" spans="2:12" x14ac:dyDescent="0.25">
      <c r="B26" s="7"/>
      <c r="C26" s="7"/>
      <c r="D26" s="7"/>
      <c r="E26" s="7">
        <v>6392</v>
      </c>
      <c r="F26" s="56" t="s">
        <v>78</v>
      </c>
      <c r="G26" s="58">
        <v>68921.600000000006</v>
      </c>
      <c r="H26" s="71">
        <v>145750</v>
      </c>
      <c r="I26" s="71">
        <v>80000</v>
      </c>
      <c r="J26" s="71">
        <v>80000</v>
      </c>
      <c r="K26" s="58">
        <v>80000</v>
      </c>
      <c r="L26" s="63">
        <f t="shared" si="1"/>
        <v>54.888507718696403</v>
      </c>
    </row>
    <row r="27" spans="2:12" x14ac:dyDescent="0.25">
      <c r="B27" s="7"/>
      <c r="C27" s="7"/>
      <c r="D27" s="7"/>
      <c r="E27" s="7">
        <v>6393</v>
      </c>
      <c r="F27" s="56" t="s">
        <v>79</v>
      </c>
      <c r="G27" s="58">
        <v>24218.76</v>
      </c>
      <c r="H27" s="71">
        <v>3790</v>
      </c>
      <c r="I27" s="71">
        <v>253855</v>
      </c>
      <c r="J27" s="71">
        <v>388525</v>
      </c>
      <c r="K27" s="58">
        <v>445192</v>
      </c>
      <c r="L27" s="63">
        <f t="shared" si="1"/>
        <v>6698.0211081794196</v>
      </c>
    </row>
    <row r="28" spans="2:12" x14ac:dyDescent="0.25">
      <c r="B28" s="7"/>
      <c r="C28" s="7"/>
      <c r="D28" s="7"/>
      <c r="E28" s="7">
        <v>6394</v>
      </c>
      <c r="F28" s="56" t="s">
        <v>229</v>
      </c>
      <c r="G28" s="58"/>
      <c r="H28" s="71"/>
      <c r="I28" s="71">
        <v>850812</v>
      </c>
      <c r="J28" s="71">
        <v>1792809</v>
      </c>
      <c r="K28" s="58">
        <v>2132809</v>
      </c>
      <c r="L28" s="63" t="e">
        <f t="shared" si="1"/>
        <v>#DIV/0!</v>
      </c>
    </row>
    <row r="29" spans="2:12" x14ac:dyDescent="0.25">
      <c r="B29" s="7"/>
      <c r="C29" s="15">
        <v>64</v>
      </c>
      <c r="D29" s="7"/>
      <c r="E29" s="7"/>
      <c r="F29" s="56" t="s">
        <v>80</v>
      </c>
      <c r="G29" s="58">
        <f>SUM(G30)</f>
        <v>1349.18</v>
      </c>
      <c r="H29" s="71">
        <f>SUM(H30)</f>
        <v>2150</v>
      </c>
      <c r="I29" s="71">
        <f t="shared" ref="I29:K29" si="8">SUM(I30)</f>
        <v>2000</v>
      </c>
      <c r="J29" s="71">
        <f t="shared" si="8"/>
        <v>2000</v>
      </c>
      <c r="K29" s="71">
        <f t="shared" si="8"/>
        <v>2000</v>
      </c>
      <c r="L29" s="63">
        <f t="shared" si="1"/>
        <v>93.023255813953483</v>
      </c>
    </row>
    <row r="30" spans="2:12" x14ac:dyDescent="0.25">
      <c r="B30" s="7"/>
      <c r="C30" s="15"/>
      <c r="D30" s="7">
        <v>641</v>
      </c>
      <c r="E30" s="7"/>
      <c r="F30" s="56" t="s">
        <v>81</v>
      </c>
      <c r="G30" s="58">
        <f>SUM(G31:G33)</f>
        <v>1349.18</v>
      </c>
      <c r="H30" s="71">
        <f>SUM(H31:H33)</f>
        <v>2150</v>
      </c>
      <c r="I30" s="71">
        <f t="shared" ref="I30:K30" si="9">SUM(I31:I33)</f>
        <v>2000</v>
      </c>
      <c r="J30" s="71">
        <f t="shared" si="9"/>
        <v>2000</v>
      </c>
      <c r="K30" s="71">
        <f t="shared" si="9"/>
        <v>2000</v>
      </c>
      <c r="L30" s="63">
        <f t="shared" si="1"/>
        <v>93.023255813953483</v>
      </c>
    </row>
    <row r="31" spans="2:12" x14ac:dyDescent="0.25">
      <c r="B31" s="7"/>
      <c r="C31" s="15"/>
      <c r="D31" s="7"/>
      <c r="E31" s="7">
        <v>6413</v>
      </c>
      <c r="F31" s="56" t="s">
        <v>82</v>
      </c>
      <c r="G31" s="58">
        <v>150.63</v>
      </c>
      <c r="H31" s="71">
        <v>1000</v>
      </c>
      <c r="I31" s="71">
        <v>1000</v>
      </c>
      <c r="J31" s="71">
        <v>1000</v>
      </c>
      <c r="K31" s="58">
        <v>1000</v>
      </c>
      <c r="L31" s="63">
        <f t="shared" si="1"/>
        <v>100</v>
      </c>
    </row>
    <row r="32" spans="2:12" x14ac:dyDescent="0.25">
      <c r="B32" s="7"/>
      <c r="C32" s="15"/>
      <c r="D32" s="7"/>
      <c r="E32" s="7">
        <v>6414</v>
      </c>
      <c r="F32" s="56" t="s">
        <v>208</v>
      </c>
      <c r="G32" s="58">
        <v>608.08000000000004</v>
      </c>
      <c r="H32" s="71">
        <v>1000</v>
      </c>
      <c r="I32" s="71">
        <v>1000</v>
      </c>
      <c r="J32" s="71"/>
      <c r="K32" s="58"/>
      <c r="L32" s="63">
        <f t="shared" si="1"/>
        <v>100</v>
      </c>
    </row>
    <row r="33" spans="2:12" x14ac:dyDescent="0.25">
      <c r="B33" s="7"/>
      <c r="C33" s="15"/>
      <c r="D33" s="7"/>
      <c r="E33" s="7">
        <v>6415</v>
      </c>
      <c r="F33" s="56" t="s">
        <v>83</v>
      </c>
      <c r="G33" s="58">
        <v>590.47</v>
      </c>
      <c r="H33" s="71">
        <v>150</v>
      </c>
      <c r="I33" s="71"/>
      <c r="J33" s="71">
        <v>1000</v>
      </c>
      <c r="K33" s="58">
        <v>1000</v>
      </c>
      <c r="L33" s="63">
        <f t="shared" si="1"/>
        <v>0</v>
      </c>
    </row>
    <row r="34" spans="2:12" x14ac:dyDescent="0.25">
      <c r="B34" s="7"/>
      <c r="C34" s="15">
        <v>65</v>
      </c>
      <c r="D34" s="7"/>
      <c r="E34" s="7"/>
      <c r="F34" s="56" t="s">
        <v>84</v>
      </c>
      <c r="G34" s="58">
        <f>G35</f>
        <v>4183618.99</v>
      </c>
      <c r="H34" s="71">
        <f>H35</f>
        <v>4685000</v>
      </c>
      <c r="I34" s="71">
        <f t="shared" ref="I34:K34" si="10">I35</f>
        <v>4820000</v>
      </c>
      <c r="J34" s="71">
        <f t="shared" si="10"/>
        <v>4915000</v>
      </c>
      <c r="K34" s="71">
        <f t="shared" si="10"/>
        <v>4965000</v>
      </c>
      <c r="L34" s="63">
        <f t="shared" si="1"/>
        <v>102.88153681963715</v>
      </c>
    </row>
    <row r="35" spans="2:12" x14ac:dyDescent="0.25">
      <c r="B35" s="7"/>
      <c r="C35" s="15"/>
      <c r="D35" s="7">
        <v>652</v>
      </c>
      <c r="E35" s="7"/>
      <c r="F35" s="56" t="s">
        <v>85</v>
      </c>
      <c r="G35" s="58">
        <f>SUM(G36)</f>
        <v>4183618.99</v>
      </c>
      <c r="H35" s="71">
        <f>SUM(H36)</f>
        <v>4685000</v>
      </c>
      <c r="I35" s="71">
        <f t="shared" ref="I35:K35" si="11">SUM(I36)</f>
        <v>4820000</v>
      </c>
      <c r="J35" s="71">
        <f t="shared" si="11"/>
        <v>4915000</v>
      </c>
      <c r="K35" s="71">
        <f t="shared" si="11"/>
        <v>4965000</v>
      </c>
      <c r="L35" s="63">
        <f t="shared" si="1"/>
        <v>102.88153681963715</v>
      </c>
    </row>
    <row r="36" spans="2:12" x14ac:dyDescent="0.25">
      <c r="B36" s="7"/>
      <c r="C36" s="15"/>
      <c r="D36" s="7"/>
      <c r="E36" s="7">
        <v>6526</v>
      </c>
      <c r="F36" s="56" t="s">
        <v>86</v>
      </c>
      <c r="G36" s="58">
        <v>4183618.99</v>
      </c>
      <c r="H36" s="71">
        <v>4685000</v>
      </c>
      <c r="I36" s="71">
        <v>4820000</v>
      </c>
      <c r="J36" s="71">
        <v>4915000</v>
      </c>
      <c r="K36" s="58">
        <v>4965000</v>
      </c>
      <c r="L36" s="63">
        <f t="shared" si="1"/>
        <v>102.88153681963715</v>
      </c>
    </row>
    <row r="37" spans="2:12" x14ac:dyDescent="0.25">
      <c r="B37" s="7"/>
      <c r="C37" s="15">
        <v>66</v>
      </c>
      <c r="D37" s="8"/>
      <c r="E37" s="8"/>
      <c r="F37" s="56" t="s">
        <v>87</v>
      </c>
      <c r="G37" s="58">
        <f>SUM(G38,G41)</f>
        <v>6879034.0300000003</v>
      </c>
      <c r="H37" s="71">
        <f>SUM(H38,H41)</f>
        <v>7752428</v>
      </c>
      <c r="I37" s="71">
        <f t="shared" ref="I37:K37" si="12">SUM(I38,I41)</f>
        <v>7855000</v>
      </c>
      <c r="J37" s="71">
        <f t="shared" si="12"/>
        <v>7890000</v>
      </c>
      <c r="K37" s="71">
        <f t="shared" si="12"/>
        <v>7890000</v>
      </c>
      <c r="L37" s="63">
        <f t="shared" si="1"/>
        <v>101.32309516450846</v>
      </c>
    </row>
    <row r="38" spans="2:12" x14ac:dyDescent="0.25">
      <c r="B38" s="7"/>
      <c r="C38" s="15"/>
      <c r="D38" s="8">
        <v>661</v>
      </c>
      <c r="E38" s="8"/>
      <c r="F38" s="56" t="s">
        <v>35</v>
      </c>
      <c r="G38" s="58">
        <f>SUM(G39:G40)</f>
        <v>6873539.1299999999</v>
      </c>
      <c r="H38" s="71">
        <f>SUM(H39:H40)</f>
        <v>7750000</v>
      </c>
      <c r="I38" s="71">
        <f t="shared" ref="I38:K38" si="13">SUM(I39:I40)</f>
        <v>7855000</v>
      </c>
      <c r="J38" s="71">
        <f t="shared" si="13"/>
        <v>7890000</v>
      </c>
      <c r="K38" s="71">
        <f t="shared" si="13"/>
        <v>7890000</v>
      </c>
      <c r="L38" s="63">
        <f t="shared" si="1"/>
        <v>101.35483870967741</v>
      </c>
    </row>
    <row r="39" spans="2:12" x14ac:dyDescent="0.25">
      <c r="B39" s="7"/>
      <c r="C39" s="15"/>
      <c r="D39" s="8"/>
      <c r="E39" s="8">
        <v>6614</v>
      </c>
      <c r="F39" s="56" t="s">
        <v>36</v>
      </c>
      <c r="G39" s="58">
        <v>102234.85</v>
      </c>
      <c r="H39" s="71">
        <v>100000</v>
      </c>
      <c r="I39" s="71">
        <v>140000</v>
      </c>
      <c r="J39" s="71">
        <v>150000</v>
      </c>
      <c r="K39" s="58">
        <v>150000</v>
      </c>
      <c r="L39" s="63">
        <f t="shared" si="1"/>
        <v>140</v>
      </c>
    </row>
    <row r="40" spans="2:12" x14ac:dyDescent="0.25">
      <c r="B40" s="7"/>
      <c r="C40" s="15"/>
      <c r="D40" s="8"/>
      <c r="E40" s="8">
        <v>6615</v>
      </c>
      <c r="F40" s="56" t="s">
        <v>88</v>
      </c>
      <c r="G40" s="58">
        <v>6771304.2800000003</v>
      </c>
      <c r="H40" s="71">
        <v>7650000</v>
      </c>
      <c r="I40" s="71">
        <v>7715000</v>
      </c>
      <c r="J40" s="71">
        <v>7740000</v>
      </c>
      <c r="K40" s="58">
        <v>7740000</v>
      </c>
      <c r="L40" s="63">
        <f t="shared" si="1"/>
        <v>100.84967320261438</v>
      </c>
    </row>
    <row r="41" spans="2:12" x14ac:dyDescent="0.25">
      <c r="B41" s="7"/>
      <c r="C41" s="15"/>
      <c r="D41" s="8">
        <v>663</v>
      </c>
      <c r="E41" s="8"/>
      <c r="F41" s="56" t="s">
        <v>100</v>
      </c>
      <c r="G41" s="58">
        <f>SUM(G42:G43)</f>
        <v>5494.9</v>
      </c>
      <c r="H41" s="71">
        <f>SUM(H42:H43)</f>
        <v>2428</v>
      </c>
      <c r="I41" s="71">
        <f t="shared" ref="I41:K41" si="14">SUM(I42:I43)</f>
        <v>0</v>
      </c>
      <c r="J41" s="71">
        <f t="shared" si="14"/>
        <v>0</v>
      </c>
      <c r="K41" s="71">
        <f t="shared" si="14"/>
        <v>0</v>
      </c>
      <c r="L41" s="63">
        <f t="shared" si="1"/>
        <v>0</v>
      </c>
    </row>
    <row r="42" spans="2:12" x14ac:dyDescent="0.25">
      <c r="B42" s="7"/>
      <c r="C42" s="15"/>
      <c r="D42" s="8"/>
      <c r="E42" s="8">
        <v>6631</v>
      </c>
      <c r="F42" s="56" t="s">
        <v>101</v>
      </c>
      <c r="G42" s="58">
        <v>694.9</v>
      </c>
      <c r="H42" s="71">
        <v>1808</v>
      </c>
      <c r="I42" s="71"/>
      <c r="J42" s="71"/>
      <c r="K42" s="58"/>
      <c r="L42" s="63">
        <f t="shared" si="1"/>
        <v>0</v>
      </c>
    </row>
    <row r="43" spans="2:12" x14ac:dyDescent="0.25">
      <c r="B43" s="7"/>
      <c r="C43" s="15"/>
      <c r="D43" s="8"/>
      <c r="E43" s="8">
        <v>6632</v>
      </c>
      <c r="F43" s="56" t="s">
        <v>102</v>
      </c>
      <c r="G43" s="58">
        <v>4800</v>
      </c>
      <c r="H43" s="71">
        <v>620</v>
      </c>
      <c r="I43" s="71"/>
      <c r="J43" s="71"/>
      <c r="K43" s="58"/>
      <c r="L43" s="63">
        <f t="shared" si="1"/>
        <v>0</v>
      </c>
    </row>
    <row r="44" spans="2:12" x14ac:dyDescent="0.25">
      <c r="B44" s="7"/>
      <c r="C44" s="15">
        <v>67</v>
      </c>
      <c r="D44" s="8"/>
      <c r="E44" s="8"/>
      <c r="F44" s="56" t="s">
        <v>89</v>
      </c>
      <c r="G44" s="58">
        <f t="shared" ref="G44:K44" si="15">SUM(G45)</f>
        <v>750000</v>
      </c>
      <c r="H44" s="71">
        <f t="shared" si="15"/>
        <v>1000000</v>
      </c>
      <c r="I44" s="71">
        <f t="shared" si="15"/>
        <v>1225000</v>
      </c>
      <c r="J44" s="71">
        <f t="shared" si="15"/>
        <v>1650000</v>
      </c>
      <c r="K44" s="71">
        <f t="shared" si="15"/>
        <v>1225000</v>
      </c>
      <c r="L44" s="63">
        <f t="shared" si="1"/>
        <v>122.50000000000001</v>
      </c>
    </row>
    <row r="45" spans="2:12" x14ac:dyDescent="0.25">
      <c r="B45" s="7"/>
      <c r="C45" s="15"/>
      <c r="D45" s="8">
        <v>671</v>
      </c>
      <c r="E45" s="8"/>
      <c r="F45" s="56" t="s">
        <v>90</v>
      </c>
      <c r="G45" s="58">
        <f>SUM(G46:G47)</f>
        <v>750000</v>
      </c>
      <c r="H45" s="58">
        <f t="shared" ref="H45:K45" si="16">SUM(H46:H47)</f>
        <v>1000000</v>
      </c>
      <c r="I45" s="58">
        <f t="shared" si="16"/>
        <v>1225000</v>
      </c>
      <c r="J45" s="58">
        <f t="shared" si="16"/>
        <v>1650000</v>
      </c>
      <c r="K45" s="58">
        <f t="shared" si="16"/>
        <v>1225000</v>
      </c>
      <c r="L45" s="63">
        <f t="shared" si="1"/>
        <v>122.50000000000001</v>
      </c>
    </row>
    <row r="46" spans="2:12" x14ac:dyDescent="0.25">
      <c r="B46" s="7"/>
      <c r="C46" s="15"/>
      <c r="D46" s="8"/>
      <c r="E46" s="8">
        <v>6711</v>
      </c>
      <c r="F46" s="56" t="s">
        <v>91</v>
      </c>
      <c r="G46" s="58">
        <v>750000</v>
      </c>
      <c r="H46" s="71">
        <v>1000000</v>
      </c>
      <c r="I46" s="71">
        <v>1055000</v>
      </c>
      <c r="J46" s="71">
        <v>1225000</v>
      </c>
      <c r="K46" s="58">
        <v>1225000</v>
      </c>
      <c r="L46" s="63">
        <f t="shared" si="1"/>
        <v>105.5</v>
      </c>
    </row>
    <row r="47" spans="2:12" x14ac:dyDescent="0.25">
      <c r="B47" s="7"/>
      <c r="C47" s="15"/>
      <c r="D47" s="8"/>
      <c r="E47" s="8">
        <v>6712</v>
      </c>
      <c r="F47" s="56" t="s">
        <v>230</v>
      </c>
      <c r="G47" s="58"/>
      <c r="H47" s="71"/>
      <c r="I47" s="71">
        <v>170000</v>
      </c>
      <c r="J47" s="71">
        <v>425000</v>
      </c>
      <c r="K47" s="58"/>
      <c r="L47" s="63" t="e">
        <f t="shared" si="1"/>
        <v>#DIV/0!</v>
      </c>
    </row>
    <row r="48" spans="2:12" x14ac:dyDescent="0.25">
      <c r="B48" s="7"/>
      <c r="C48" s="15">
        <v>68</v>
      </c>
      <c r="D48" s="8"/>
      <c r="E48" s="8"/>
      <c r="F48" s="56" t="s">
        <v>92</v>
      </c>
      <c r="G48" s="58">
        <f>SUM(G49,G51)</f>
        <v>29445.050000000003</v>
      </c>
      <c r="H48" s="58">
        <f t="shared" ref="H48:K48" si="17">SUM(H49,H51)</f>
        <v>40000</v>
      </c>
      <c r="I48" s="58">
        <f t="shared" si="17"/>
        <v>60000</v>
      </c>
      <c r="J48" s="58">
        <f t="shared" si="17"/>
        <v>70000</v>
      </c>
      <c r="K48" s="58">
        <f t="shared" si="17"/>
        <v>70000</v>
      </c>
      <c r="L48" s="63">
        <f t="shared" si="1"/>
        <v>150</v>
      </c>
    </row>
    <row r="49" spans="2:12" x14ac:dyDescent="0.25">
      <c r="B49" s="7"/>
      <c r="C49" s="15"/>
      <c r="D49" s="8">
        <v>681</v>
      </c>
      <c r="E49" s="8"/>
      <c r="F49" s="56" t="s">
        <v>93</v>
      </c>
      <c r="G49" s="58">
        <f>SUM(G50)</f>
        <v>18149.77</v>
      </c>
      <c r="H49" s="71">
        <f>SUM(H50)</f>
        <v>20000</v>
      </c>
      <c r="I49" s="71">
        <f t="shared" ref="I49:K49" si="18">SUM(I50)</f>
        <v>20000</v>
      </c>
      <c r="J49" s="71">
        <f t="shared" si="18"/>
        <v>20000</v>
      </c>
      <c r="K49" s="71">
        <f t="shared" si="18"/>
        <v>20000</v>
      </c>
      <c r="L49" s="63">
        <f t="shared" si="1"/>
        <v>100</v>
      </c>
    </row>
    <row r="50" spans="2:12" x14ac:dyDescent="0.25">
      <c r="B50" s="7"/>
      <c r="C50" s="15"/>
      <c r="D50" s="8"/>
      <c r="E50" s="8">
        <v>6819</v>
      </c>
      <c r="F50" s="56" t="s">
        <v>94</v>
      </c>
      <c r="G50" s="58">
        <v>18149.77</v>
      </c>
      <c r="H50" s="71">
        <v>20000</v>
      </c>
      <c r="I50" s="71">
        <v>20000</v>
      </c>
      <c r="J50" s="71">
        <v>20000</v>
      </c>
      <c r="K50" s="58">
        <v>20000</v>
      </c>
      <c r="L50" s="63">
        <f t="shared" si="1"/>
        <v>100</v>
      </c>
    </row>
    <row r="51" spans="2:12" x14ac:dyDescent="0.25">
      <c r="B51" s="7"/>
      <c r="C51" s="15"/>
      <c r="D51" s="8">
        <v>683</v>
      </c>
      <c r="E51" s="8"/>
      <c r="F51" s="56" t="s">
        <v>95</v>
      </c>
      <c r="G51" s="58">
        <f>SUM(G52)</f>
        <v>11295.28</v>
      </c>
      <c r="H51" s="71">
        <f>SUM(H52)</f>
        <v>20000</v>
      </c>
      <c r="I51" s="71">
        <f t="shared" ref="I51:K51" si="19">SUM(I52)</f>
        <v>40000</v>
      </c>
      <c r="J51" s="71">
        <f t="shared" si="19"/>
        <v>50000</v>
      </c>
      <c r="K51" s="71">
        <f t="shared" si="19"/>
        <v>50000</v>
      </c>
      <c r="L51" s="63">
        <f t="shared" si="1"/>
        <v>200</v>
      </c>
    </row>
    <row r="52" spans="2:12" x14ac:dyDescent="0.25">
      <c r="B52" s="7"/>
      <c r="C52" s="15"/>
      <c r="D52" s="8"/>
      <c r="E52" s="8">
        <v>6831</v>
      </c>
      <c r="F52" s="56" t="s">
        <v>95</v>
      </c>
      <c r="G52" s="58">
        <v>11295.28</v>
      </c>
      <c r="H52" s="71">
        <v>20000</v>
      </c>
      <c r="I52" s="71">
        <v>40000</v>
      </c>
      <c r="J52" s="71">
        <v>50000</v>
      </c>
      <c r="K52" s="58">
        <v>50000</v>
      </c>
      <c r="L52" s="63">
        <f t="shared" si="1"/>
        <v>200</v>
      </c>
    </row>
    <row r="53" spans="2:12" x14ac:dyDescent="0.25">
      <c r="B53" s="15">
        <v>7</v>
      </c>
      <c r="C53" s="7"/>
      <c r="D53" s="8"/>
      <c r="E53" s="8"/>
      <c r="F53" s="56" t="s">
        <v>26</v>
      </c>
      <c r="G53" s="60">
        <f>SUM(G54)</f>
        <v>12672</v>
      </c>
      <c r="H53" s="75">
        <f>SUM(H54)</f>
        <v>90955</v>
      </c>
      <c r="I53" s="75">
        <f t="shared" ref="I53:K53" si="20">SUM(I54)</f>
        <v>90000</v>
      </c>
      <c r="J53" s="75">
        <f t="shared" si="20"/>
        <v>20000</v>
      </c>
      <c r="K53" s="60">
        <f t="shared" si="20"/>
        <v>20000</v>
      </c>
      <c r="L53" s="63">
        <f t="shared" si="1"/>
        <v>98.950030234731457</v>
      </c>
    </row>
    <row r="54" spans="2:12" ht="16.5" customHeight="1" x14ac:dyDescent="0.25">
      <c r="B54" s="7"/>
      <c r="C54" s="15">
        <v>72</v>
      </c>
      <c r="D54" s="8"/>
      <c r="E54" s="8"/>
      <c r="F54" s="56" t="s">
        <v>27</v>
      </c>
      <c r="G54" s="58">
        <f>SUM(G55,G59,G62)</f>
        <v>12672</v>
      </c>
      <c r="H54" s="71">
        <f>SUM(H55,H59,H62)</f>
        <v>90955</v>
      </c>
      <c r="I54" s="71">
        <f t="shared" ref="I54:K54" si="21">SUM(I55,I59,I62)</f>
        <v>90000</v>
      </c>
      <c r="J54" s="71">
        <f t="shared" si="21"/>
        <v>20000</v>
      </c>
      <c r="K54" s="71">
        <f t="shared" si="21"/>
        <v>20000</v>
      </c>
      <c r="L54" s="63">
        <f t="shared" si="1"/>
        <v>98.950030234731457</v>
      </c>
    </row>
    <row r="55" spans="2:12" ht="17.25" customHeight="1" x14ac:dyDescent="0.25">
      <c r="B55" s="7"/>
      <c r="C55" s="7"/>
      <c r="D55" s="8">
        <v>722</v>
      </c>
      <c r="E55" s="8"/>
      <c r="F55" s="56" t="s">
        <v>104</v>
      </c>
      <c r="G55" s="58">
        <f>SUM(G56)</f>
        <v>0</v>
      </c>
      <c r="H55" s="71">
        <f>SUM(H56)</f>
        <v>0</v>
      </c>
      <c r="I55" s="71">
        <f t="shared" ref="I55:K55" si="22">SUM(I56)</f>
        <v>0</v>
      </c>
      <c r="J55" s="71">
        <f t="shared" si="22"/>
        <v>0</v>
      </c>
      <c r="K55" s="71">
        <f t="shared" si="22"/>
        <v>0</v>
      </c>
      <c r="L55" s="63" t="e">
        <f t="shared" si="1"/>
        <v>#DIV/0!</v>
      </c>
    </row>
    <row r="56" spans="2:12" ht="15.75" customHeight="1" x14ac:dyDescent="0.25">
      <c r="B56" s="7"/>
      <c r="C56" s="7"/>
      <c r="D56" s="8"/>
      <c r="E56" s="8">
        <v>7227</v>
      </c>
      <c r="F56" s="57" t="s">
        <v>105</v>
      </c>
      <c r="G56" s="58">
        <v>0</v>
      </c>
      <c r="H56" s="71">
        <v>0</v>
      </c>
      <c r="I56" s="71"/>
      <c r="J56" s="71"/>
      <c r="K56" s="58">
        <v>0</v>
      </c>
      <c r="L56" s="63" t="e">
        <f t="shared" si="1"/>
        <v>#DIV/0!</v>
      </c>
    </row>
    <row r="57" spans="2:12" ht="39" customHeight="1" x14ac:dyDescent="0.25">
      <c r="B57" s="116" t="s">
        <v>7</v>
      </c>
      <c r="C57" s="117"/>
      <c r="D57" s="117"/>
      <c r="E57" s="117"/>
      <c r="F57" s="118"/>
      <c r="G57" s="32" t="s">
        <v>207</v>
      </c>
      <c r="H57" s="32" t="s">
        <v>257</v>
      </c>
      <c r="I57" s="32" t="s">
        <v>247</v>
      </c>
      <c r="J57" s="32" t="s">
        <v>248</v>
      </c>
      <c r="K57" s="32" t="s">
        <v>249</v>
      </c>
      <c r="L57" s="32" t="s">
        <v>28</v>
      </c>
    </row>
    <row r="58" spans="2:12" x14ac:dyDescent="0.25">
      <c r="B58" s="119">
        <v>1</v>
      </c>
      <c r="C58" s="120"/>
      <c r="D58" s="120"/>
      <c r="E58" s="120"/>
      <c r="F58" s="121"/>
      <c r="G58" s="86">
        <v>2</v>
      </c>
      <c r="H58" s="86">
        <v>3</v>
      </c>
      <c r="I58" s="86">
        <v>4</v>
      </c>
      <c r="J58" s="86">
        <v>5</v>
      </c>
      <c r="K58" s="87">
        <v>6</v>
      </c>
      <c r="L58" s="86" t="s">
        <v>201</v>
      </c>
    </row>
    <row r="59" spans="2:12" x14ac:dyDescent="0.25">
      <c r="B59" s="7"/>
      <c r="C59" s="7"/>
      <c r="D59" s="7">
        <v>723</v>
      </c>
      <c r="E59" s="7"/>
      <c r="F59" s="27" t="s">
        <v>96</v>
      </c>
      <c r="G59" s="58">
        <f>SUM(G60)</f>
        <v>0</v>
      </c>
      <c r="H59" s="71">
        <f>SUM(H60:H61)</f>
        <v>70955</v>
      </c>
      <c r="I59" s="71">
        <f t="shared" ref="I59:K59" si="23">SUM(I60:I61)</f>
        <v>70000</v>
      </c>
      <c r="J59" s="71">
        <f t="shared" si="23"/>
        <v>0</v>
      </c>
      <c r="K59" s="71">
        <f t="shared" si="23"/>
        <v>0</v>
      </c>
      <c r="L59" s="63">
        <f t="shared" si="1"/>
        <v>98.654076527376517</v>
      </c>
    </row>
    <row r="60" spans="2:12" x14ac:dyDescent="0.25">
      <c r="B60" s="7"/>
      <c r="C60" s="7"/>
      <c r="D60" s="7"/>
      <c r="E60" s="7">
        <v>7231</v>
      </c>
      <c r="F60" s="27" t="s">
        <v>97</v>
      </c>
      <c r="G60" s="58">
        <v>0</v>
      </c>
      <c r="H60" s="71">
        <v>10955</v>
      </c>
      <c r="I60" s="71">
        <v>10000</v>
      </c>
      <c r="J60" s="71"/>
      <c r="K60" s="58">
        <v>0</v>
      </c>
      <c r="L60" s="63">
        <f t="shared" si="1"/>
        <v>91.282519397535367</v>
      </c>
    </row>
    <row r="61" spans="2:12" x14ac:dyDescent="0.25">
      <c r="B61" s="7"/>
      <c r="C61" s="7"/>
      <c r="D61" s="7"/>
      <c r="E61" s="7">
        <v>7233</v>
      </c>
      <c r="F61" s="27" t="s">
        <v>103</v>
      </c>
      <c r="G61" s="58">
        <v>0</v>
      </c>
      <c r="H61" s="71">
        <v>60000</v>
      </c>
      <c r="I61" s="71">
        <v>60000</v>
      </c>
      <c r="J61" s="71"/>
      <c r="K61" s="58">
        <v>0</v>
      </c>
      <c r="L61" s="63">
        <f t="shared" si="1"/>
        <v>100</v>
      </c>
    </row>
    <row r="62" spans="2:12" x14ac:dyDescent="0.25">
      <c r="B62" s="7"/>
      <c r="C62" s="7"/>
      <c r="D62" s="7">
        <v>725</v>
      </c>
      <c r="E62" s="7"/>
      <c r="F62" s="27" t="s">
        <v>98</v>
      </c>
      <c r="G62" s="58">
        <f>SUM(G63)</f>
        <v>12672</v>
      </c>
      <c r="H62" s="71">
        <f>SUM(H63)</f>
        <v>20000</v>
      </c>
      <c r="I62" s="71">
        <f t="shared" ref="I62:K62" si="24">SUM(I63)</f>
        <v>20000</v>
      </c>
      <c r="J62" s="71">
        <f t="shared" si="24"/>
        <v>20000</v>
      </c>
      <c r="K62" s="71">
        <f t="shared" si="24"/>
        <v>20000</v>
      </c>
      <c r="L62" s="63">
        <f t="shared" si="1"/>
        <v>100</v>
      </c>
    </row>
    <row r="63" spans="2:12" x14ac:dyDescent="0.25">
      <c r="B63" s="7"/>
      <c r="C63" s="7"/>
      <c r="D63" s="7"/>
      <c r="E63" s="7">
        <v>7252</v>
      </c>
      <c r="F63" s="27" t="s">
        <v>99</v>
      </c>
      <c r="G63" s="58">
        <v>12672</v>
      </c>
      <c r="H63" s="71">
        <v>20000</v>
      </c>
      <c r="I63" s="71">
        <v>20000</v>
      </c>
      <c r="J63" s="71">
        <v>20000</v>
      </c>
      <c r="K63" s="58">
        <v>20000</v>
      </c>
      <c r="L63" s="63">
        <f t="shared" si="1"/>
        <v>100</v>
      </c>
    </row>
    <row r="64" spans="2:12" ht="18" x14ac:dyDescent="0.25"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</row>
    <row r="65" spans="2:12" x14ac:dyDescent="0.25">
      <c r="B65" s="6"/>
      <c r="C65" s="6"/>
      <c r="D65" s="6"/>
      <c r="E65" s="6"/>
      <c r="F65" s="6" t="s">
        <v>55</v>
      </c>
      <c r="G65" s="74">
        <f>SUM(G66,G127)</f>
        <v>13739156.920000002</v>
      </c>
      <c r="H65" s="74">
        <f>SUM(H66,H127)</f>
        <v>14219437</v>
      </c>
      <c r="I65" s="74">
        <f>SUM(I66,I127)</f>
        <v>17537541</v>
      </c>
      <c r="J65" s="74">
        <f>SUM(J66,J127)</f>
        <v>16977213</v>
      </c>
      <c r="K65" s="74">
        <f>SUM(K66,K127)</f>
        <v>16925380</v>
      </c>
      <c r="L65" s="63">
        <f t="shared" ref="L65:L128" si="25">I65/H65*100</f>
        <v>123.334988579365</v>
      </c>
    </row>
    <row r="66" spans="2:12" x14ac:dyDescent="0.25">
      <c r="B66" s="6">
        <v>3</v>
      </c>
      <c r="C66" s="6"/>
      <c r="D66" s="6"/>
      <c r="E66" s="6"/>
      <c r="F66" s="6" t="s">
        <v>4</v>
      </c>
      <c r="G66" s="74">
        <f>SUM(G67,G76,G109,G118,G121,G124)</f>
        <v>13375130.850000001</v>
      </c>
      <c r="H66" s="74">
        <f>SUM(H67,H76,H109,H118,H121,H124)</f>
        <v>13406198</v>
      </c>
      <c r="I66" s="74">
        <f>SUM(I67,I76,I109,I118,I121,I124)</f>
        <v>14626853</v>
      </c>
      <c r="J66" s="74">
        <f>SUM(J67,J76,J109,J118,J121,J124)</f>
        <v>14113950</v>
      </c>
      <c r="K66" s="74">
        <f>SUM(K67,K76,K109,K118,K121,K124)</f>
        <v>14212117</v>
      </c>
      <c r="L66" s="63">
        <f t="shared" si="25"/>
        <v>109.10515419808063</v>
      </c>
    </row>
    <row r="67" spans="2:12" x14ac:dyDescent="0.25">
      <c r="B67" s="6"/>
      <c r="C67" s="6">
        <v>31</v>
      </c>
      <c r="D67" s="10"/>
      <c r="E67" s="10"/>
      <c r="F67" s="10" t="s">
        <v>5</v>
      </c>
      <c r="G67" s="71">
        <f t="shared" ref="G67:K67" si="26">SUM(G68,G71,G73)</f>
        <v>8057946.7000000002</v>
      </c>
      <c r="H67" s="71">
        <f t="shared" si="26"/>
        <v>7660000</v>
      </c>
      <c r="I67" s="71">
        <f t="shared" si="26"/>
        <v>8475000</v>
      </c>
      <c r="J67" s="71">
        <f t="shared" si="26"/>
        <v>8475000</v>
      </c>
      <c r="K67" s="71">
        <f t="shared" si="26"/>
        <v>8475000</v>
      </c>
      <c r="L67" s="63">
        <f t="shared" si="25"/>
        <v>110.63968668407311</v>
      </c>
    </row>
    <row r="68" spans="2:12" x14ac:dyDescent="0.25">
      <c r="B68" s="7"/>
      <c r="C68" s="7"/>
      <c r="D68" s="7">
        <v>311</v>
      </c>
      <c r="E68" s="7"/>
      <c r="F68" s="7" t="s">
        <v>37</v>
      </c>
      <c r="G68" s="71">
        <f t="shared" ref="G68:K68" si="27">SUM(G69:G70)</f>
        <v>6353089.75</v>
      </c>
      <c r="H68" s="71">
        <f t="shared" si="27"/>
        <v>6160000</v>
      </c>
      <c r="I68" s="71">
        <f t="shared" si="27"/>
        <v>6900000</v>
      </c>
      <c r="J68" s="71">
        <f t="shared" si="27"/>
        <v>6900000</v>
      </c>
      <c r="K68" s="71">
        <f t="shared" si="27"/>
        <v>6900000</v>
      </c>
      <c r="L68" s="63">
        <f t="shared" si="25"/>
        <v>112.01298701298701</v>
      </c>
    </row>
    <row r="69" spans="2:12" x14ac:dyDescent="0.25">
      <c r="B69" s="7"/>
      <c r="C69" s="7"/>
      <c r="D69" s="7"/>
      <c r="E69" s="7">
        <v>3111</v>
      </c>
      <c r="F69" s="7" t="s">
        <v>38</v>
      </c>
      <c r="G69" s="63">
        <v>6201316.3099999996</v>
      </c>
      <c r="H69" s="71">
        <v>5985000</v>
      </c>
      <c r="I69" s="71">
        <v>6700000</v>
      </c>
      <c r="J69" s="71">
        <v>6750000</v>
      </c>
      <c r="K69" s="58">
        <v>6750000</v>
      </c>
      <c r="L69" s="63">
        <f t="shared" si="25"/>
        <v>111.94653299916457</v>
      </c>
    </row>
    <row r="70" spans="2:12" x14ac:dyDescent="0.25">
      <c r="B70" s="7"/>
      <c r="C70" s="7"/>
      <c r="D70" s="7"/>
      <c r="E70" s="7">
        <v>3113</v>
      </c>
      <c r="F70" s="56" t="s">
        <v>106</v>
      </c>
      <c r="G70" s="63">
        <v>151773.44</v>
      </c>
      <c r="H70" s="71">
        <v>175000</v>
      </c>
      <c r="I70" s="71">
        <v>200000</v>
      </c>
      <c r="J70" s="71">
        <v>150000</v>
      </c>
      <c r="K70" s="58">
        <v>150000</v>
      </c>
      <c r="L70" s="63">
        <f t="shared" si="25"/>
        <v>114.28571428571428</v>
      </c>
    </row>
    <row r="71" spans="2:12" x14ac:dyDescent="0.25">
      <c r="B71" s="7"/>
      <c r="C71" s="7"/>
      <c r="D71" s="7">
        <v>312</v>
      </c>
      <c r="E71" s="7"/>
      <c r="F71" s="56" t="s">
        <v>107</v>
      </c>
      <c r="G71" s="71">
        <f t="shared" ref="G71:K71" si="28">SUM(G72)</f>
        <v>667466.31000000006</v>
      </c>
      <c r="H71" s="71">
        <f t="shared" si="28"/>
        <v>500000</v>
      </c>
      <c r="I71" s="71">
        <f t="shared" si="28"/>
        <v>500000</v>
      </c>
      <c r="J71" s="71">
        <f t="shared" si="28"/>
        <v>500000</v>
      </c>
      <c r="K71" s="71">
        <f t="shared" si="28"/>
        <v>500000</v>
      </c>
      <c r="L71" s="63">
        <f t="shared" si="25"/>
        <v>100</v>
      </c>
    </row>
    <row r="72" spans="2:12" x14ac:dyDescent="0.25">
      <c r="B72" s="7"/>
      <c r="C72" s="7"/>
      <c r="D72" s="7"/>
      <c r="E72" s="7">
        <v>3121</v>
      </c>
      <c r="F72" s="56" t="s">
        <v>107</v>
      </c>
      <c r="G72" s="63">
        <v>667466.31000000006</v>
      </c>
      <c r="H72" s="71">
        <v>500000</v>
      </c>
      <c r="I72" s="71">
        <v>500000</v>
      </c>
      <c r="J72" s="71">
        <v>500000</v>
      </c>
      <c r="K72" s="58">
        <v>500000</v>
      </c>
      <c r="L72" s="63">
        <f t="shared" si="25"/>
        <v>100</v>
      </c>
    </row>
    <row r="73" spans="2:12" x14ac:dyDescent="0.25">
      <c r="B73" s="7"/>
      <c r="C73" s="7"/>
      <c r="D73" s="7">
        <v>313</v>
      </c>
      <c r="E73" s="7"/>
      <c r="F73" s="56" t="s">
        <v>108</v>
      </c>
      <c r="G73" s="71">
        <f t="shared" ref="G73:K73" si="29">SUM(G74:G75)</f>
        <v>1037390.6399999999</v>
      </c>
      <c r="H73" s="71">
        <f t="shared" si="29"/>
        <v>1000000</v>
      </c>
      <c r="I73" s="71">
        <f t="shared" si="29"/>
        <v>1075000</v>
      </c>
      <c r="J73" s="71">
        <f t="shared" si="29"/>
        <v>1075000</v>
      </c>
      <c r="K73" s="71">
        <f t="shared" si="29"/>
        <v>1075000</v>
      </c>
      <c r="L73" s="63">
        <f t="shared" si="25"/>
        <v>107.5</v>
      </c>
    </row>
    <row r="74" spans="2:12" x14ac:dyDescent="0.25">
      <c r="B74" s="7"/>
      <c r="C74" s="7"/>
      <c r="D74" s="7"/>
      <c r="E74" s="7">
        <v>3131</v>
      </c>
      <c r="F74" s="56" t="s">
        <v>109</v>
      </c>
      <c r="G74" s="63">
        <v>57460.94</v>
      </c>
      <c r="H74" s="71">
        <v>60000</v>
      </c>
      <c r="I74" s="71">
        <v>75000</v>
      </c>
      <c r="J74" s="71">
        <v>75000</v>
      </c>
      <c r="K74" s="58">
        <v>75000</v>
      </c>
      <c r="L74" s="63">
        <f t="shared" si="25"/>
        <v>125</v>
      </c>
    </row>
    <row r="75" spans="2:12" x14ac:dyDescent="0.25">
      <c r="B75" s="7"/>
      <c r="C75" s="7"/>
      <c r="D75" s="7"/>
      <c r="E75" s="7">
        <v>3132</v>
      </c>
      <c r="F75" s="56" t="s">
        <v>110</v>
      </c>
      <c r="G75" s="63">
        <v>979929.7</v>
      </c>
      <c r="H75" s="71">
        <v>940000</v>
      </c>
      <c r="I75" s="71">
        <v>1000000</v>
      </c>
      <c r="J75" s="71">
        <v>1000000</v>
      </c>
      <c r="K75" s="58">
        <v>1000000</v>
      </c>
      <c r="L75" s="63">
        <f t="shared" si="25"/>
        <v>106.38297872340425</v>
      </c>
    </row>
    <row r="76" spans="2:12" x14ac:dyDescent="0.25">
      <c r="B76" s="7"/>
      <c r="C76" s="15">
        <v>32</v>
      </c>
      <c r="D76" s="8"/>
      <c r="E76" s="8"/>
      <c r="F76" s="7" t="s">
        <v>12</v>
      </c>
      <c r="G76" s="71">
        <f>SUM(G77,G82,G89,G99,G101)</f>
        <v>5208590.21</v>
      </c>
      <c r="H76" s="71">
        <f>SUM(H77,H82,H89,H99,H101)</f>
        <v>5593348</v>
      </c>
      <c r="I76" s="71">
        <f>SUM(I77,I82,I89,I99,I101)</f>
        <v>5995153</v>
      </c>
      <c r="J76" s="71">
        <f>SUM(J77,J82,J89,J99,J101)</f>
        <v>5478850</v>
      </c>
      <c r="K76" s="71">
        <f>SUM(K77,K82,K89,K99,K101)</f>
        <v>5575517</v>
      </c>
      <c r="L76" s="63">
        <f t="shared" si="25"/>
        <v>107.18362240289716</v>
      </c>
    </row>
    <row r="77" spans="2:12" x14ac:dyDescent="0.25">
      <c r="B77" s="7"/>
      <c r="C77" s="7"/>
      <c r="D77" s="7">
        <v>321</v>
      </c>
      <c r="E77" s="7"/>
      <c r="F77" s="7" t="s">
        <v>39</v>
      </c>
      <c r="G77" s="71">
        <f t="shared" ref="G77:K77" si="30">SUM(G78:G81)</f>
        <v>273382.98</v>
      </c>
      <c r="H77" s="71">
        <f t="shared" si="30"/>
        <v>250150</v>
      </c>
      <c r="I77" s="71">
        <f t="shared" si="30"/>
        <v>266600</v>
      </c>
      <c r="J77" s="71">
        <f t="shared" si="30"/>
        <v>233500</v>
      </c>
      <c r="K77" s="71">
        <f t="shared" si="30"/>
        <v>233500</v>
      </c>
      <c r="L77" s="63">
        <f t="shared" si="25"/>
        <v>106.57605436737958</v>
      </c>
    </row>
    <row r="78" spans="2:12" x14ac:dyDescent="0.25">
      <c r="B78" s="7"/>
      <c r="C78" s="15"/>
      <c r="D78" s="7"/>
      <c r="E78" s="7">
        <v>3211</v>
      </c>
      <c r="F78" s="21" t="s">
        <v>40</v>
      </c>
      <c r="G78" s="63">
        <v>47536.81</v>
      </c>
      <c r="H78" s="71">
        <v>30000</v>
      </c>
      <c r="I78" s="71">
        <v>30000</v>
      </c>
      <c r="J78" s="71">
        <v>33500</v>
      </c>
      <c r="K78" s="58">
        <v>33500</v>
      </c>
      <c r="L78" s="63">
        <f t="shared" si="25"/>
        <v>100</v>
      </c>
    </row>
    <row r="79" spans="2:12" x14ac:dyDescent="0.25">
      <c r="B79" s="7"/>
      <c r="C79" s="15"/>
      <c r="D79" s="7"/>
      <c r="E79" s="7">
        <v>3212</v>
      </c>
      <c r="F79" s="56" t="s">
        <v>111</v>
      </c>
      <c r="G79" s="63">
        <v>194315.68</v>
      </c>
      <c r="H79" s="71">
        <v>190000</v>
      </c>
      <c r="I79" s="71">
        <v>190000</v>
      </c>
      <c r="J79" s="71">
        <v>180000</v>
      </c>
      <c r="K79" s="58">
        <v>180000</v>
      </c>
      <c r="L79" s="63">
        <f t="shared" si="25"/>
        <v>100</v>
      </c>
    </row>
    <row r="80" spans="2:12" x14ac:dyDescent="0.25">
      <c r="B80" s="7"/>
      <c r="C80" s="15"/>
      <c r="D80" s="7"/>
      <c r="E80" s="7">
        <v>3213</v>
      </c>
      <c r="F80" s="56" t="s">
        <v>112</v>
      </c>
      <c r="G80" s="63">
        <v>31530.49</v>
      </c>
      <c r="H80" s="71">
        <v>30000</v>
      </c>
      <c r="I80" s="71">
        <v>46500</v>
      </c>
      <c r="J80" s="71">
        <v>20000</v>
      </c>
      <c r="K80" s="58">
        <v>20000</v>
      </c>
      <c r="L80" s="63">
        <f t="shared" si="25"/>
        <v>155</v>
      </c>
    </row>
    <row r="81" spans="2:12" x14ac:dyDescent="0.25">
      <c r="B81" s="7"/>
      <c r="C81" s="15"/>
      <c r="D81" s="7"/>
      <c r="E81" s="7">
        <v>3214</v>
      </c>
      <c r="F81" s="56" t="s">
        <v>113</v>
      </c>
      <c r="G81" s="63">
        <v>0</v>
      </c>
      <c r="H81" s="71">
        <v>150</v>
      </c>
      <c r="I81" s="71">
        <v>100</v>
      </c>
      <c r="J81" s="71"/>
      <c r="K81" s="58">
        <v>0</v>
      </c>
      <c r="L81" s="63">
        <f t="shared" si="25"/>
        <v>66.666666666666657</v>
      </c>
    </row>
    <row r="82" spans="2:12" x14ac:dyDescent="0.25">
      <c r="B82" s="7"/>
      <c r="C82" s="15"/>
      <c r="D82" s="7">
        <v>322</v>
      </c>
      <c r="E82" s="7"/>
      <c r="F82" s="56" t="s">
        <v>114</v>
      </c>
      <c r="G82" s="71">
        <f t="shared" ref="G82:K82" si="31">SUM(G83:G88)</f>
        <v>1990701.8900000001</v>
      </c>
      <c r="H82" s="71">
        <f t="shared" si="31"/>
        <v>2221792</v>
      </c>
      <c r="I82" s="71">
        <f t="shared" si="31"/>
        <v>2279170</v>
      </c>
      <c r="J82" s="71">
        <f t="shared" si="31"/>
        <v>2040700</v>
      </c>
      <c r="K82" s="71">
        <f t="shared" si="31"/>
        <v>2045700</v>
      </c>
      <c r="L82" s="63">
        <f t="shared" si="25"/>
        <v>102.58250997393094</v>
      </c>
    </row>
    <row r="83" spans="2:12" x14ac:dyDescent="0.25">
      <c r="B83" s="7"/>
      <c r="C83" s="15"/>
      <c r="D83" s="7"/>
      <c r="E83" s="7">
        <v>3221</v>
      </c>
      <c r="F83" s="56" t="s">
        <v>115</v>
      </c>
      <c r="G83" s="63">
        <v>195027.05</v>
      </c>
      <c r="H83" s="71">
        <v>210890</v>
      </c>
      <c r="I83" s="71">
        <v>174640</v>
      </c>
      <c r="J83" s="71">
        <v>170000</v>
      </c>
      <c r="K83" s="58">
        <v>170000</v>
      </c>
      <c r="L83" s="63">
        <f t="shared" si="25"/>
        <v>82.81094409407747</v>
      </c>
    </row>
    <row r="84" spans="2:12" x14ac:dyDescent="0.25">
      <c r="B84" s="7"/>
      <c r="C84" s="15"/>
      <c r="D84" s="7"/>
      <c r="E84" s="7">
        <v>3222</v>
      </c>
      <c r="F84" s="56" t="s">
        <v>116</v>
      </c>
      <c r="G84" s="63">
        <v>802603.88</v>
      </c>
      <c r="H84" s="71">
        <v>803320</v>
      </c>
      <c r="I84" s="71">
        <v>869250</v>
      </c>
      <c r="J84" s="71">
        <v>800700</v>
      </c>
      <c r="K84" s="58">
        <v>800700</v>
      </c>
      <c r="L84" s="63">
        <f t="shared" si="25"/>
        <v>108.20719016083255</v>
      </c>
    </row>
    <row r="85" spans="2:12" x14ac:dyDescent="0.25">
      <c r="B85" s="7"/>
      <c r="C85" s="15"/>
      <c r="D85" s="7"/>
      <c r="E85" s="7">
        <v>3223</v>
      </c>
      <c r="F85" s="56" t="s">
        <v>117</v>
      </c>
      <c r="G85" s="63">
        <v>581850.04</v>
      </c>
      <c r="H85" s="71">
        <v>646500</v>
      </c>
      <c r="I85" s="71">
        <v>610000</v>
      </c>
      <c r="J85" s="71">
        <v>600000</v>
      </c>
      <c r="K85" s="58">
        <v>600000</v>
      </c>
      <c r="L85" s="63">
        <f t="shared" si="25"/>
        <v>94.354215003866983</v>
      </c>
    </row>
    <row r="86" spans="2:12" x14ac:dyDescent="0.25">
      <c r="B86" s="7"/>
      <c r="C86" s="15"/>
      <c r="D86" s="7"/>
      <c r="E86" s="7">
        <v>3224</v>
      </c>
      <c r="F86" s="56" t="s">
        <v>118</v>
      </c>
      <c r="G86" s="63">
        <v>300883.86</v>
      </c>
      <c r="H86" s="71">
        <v>400852</v>
      </c>
      <c r="I86" s="71">
        <v>457800</v>
      </c>
      <c r="J86" s="71">
        <v>350000</v>
      </c>
      <c r="K86" s="58">
        <v>350000</v>
      </c>
      <c r="L86" s="63">
        <f t="shared" si="25"/>
        <v>114.2067396445571</v>
      </c>
    </row>
    <row r="87" spans="2:12" x14ac:dyDescent="0.25">
      <c r="B87" s="7"/>
      <c r="C87" s="15"/>
      <c r="D87" s="7"/>
      <c r="E87" s="7">
        <v>3225</v>
      </c>
      <c r="F87" s="56" t="s">
        <v>119</v>
      </c>
      <c r="G87" s="63">
        <v>51927.3</v>
      </c>
      <c r="H87" s="71">
        <v>68500</v>
      </c>
      <c r="I87" s="71">
        <v>83500</v>
      </c>
      <c r="J87" s="71">
        <v>70000</v>
      </c>
      <c r="K87" s="58">
        <v>70000</v>
      </c>
      <c r="L87" s="63">
        <f t="shared" si="25"/>
        <v>121.89781021897809</v>
      </c>
    </row>
    <row r="88" spans="2:12" x14ac:dyDescent="0.25">
      <c r="B88" s="7"/>
      <c r="C88" s="15"/>
      <c r="D88" s="7"/>
      <c r="E88" s="7">
        <v>3227</v>
      </c>
      <c r="F88" s="56" t="s">
        <v>120</v>
      </c>
      <c r="G88" s="63">
        <v>58409.760000000002</v>
      </c>
      <c r="H88" s="71">
        <v>91730</v>
      </c>
      <c r="I88" s="71">
        <v>83980</v>
      </c>
      <c r="J88" s="71">
        <v>50000</v>
      </c>
      <c r="K88" s="58">
        <v>55000</v>
      </c>
      <c r="L88" s="63">
        <f t="shared" si="25"/>
        <v>91.551291834732368</v>
      </c>
    </row>
    <row r="89" spans="2:12" x14ac:dyDescent="0.25">
      <c r="B89" s="7"/>
      <c r="C89" s="15"/>
      <c r="D89" s="7">
        <v>323</v>
      </c>
      <c r="E89" s="7"/>
      <c r="F89" s="56" t="s">
        <v>121</v>
      </c>
      <c r="G89" s="71">
        <f t="shared" ref="G89:K89" si="32">SUM(G90:G98)</f>
        <v>2438233.4299999997</v>
      </c>
      <c r="H89" s="71">
        <f t="shared" si="32"/>
        <v>2586908</v>
      </c>
      <c r="I89" s="71">
        <f t="shared" si="32"/>
        <v>2941433</v>
      </c>
      <c r="J89" s="71">
        <f t="shared" si="32"/>
        <v>2810500</v>
      </c>
      <c r="K89" s="71">
        <f t="shared" si="32"/>
        <v>2902167</v>
      </c>
      <c r="L89" s="63">
        <f t="shared" si="25"/>
        <v>113.70458477843046</v>
      </c>
    </row>
    <row r="90" spans="2:12" x14ac:dyDescent="0.25">
      <c r="B90" s="7"/>
      <c r="C90" s="15"/>
      <c r="D90" s="7"/>
      <c r="E90" s="7">
        <v>3231</v>
      </c>
      <c r="F90" s="56" t="s">
        <v>122</v>
      </c>
      <c r="G90" s="63">
        <v>25737.05</v>
      </c>
      <c r="H90" s="71">
        <v>26500</v>
      </c>
      <c r="I90" s="71">
        <v>51700</v>
      </c>
      <c r="J90" s="71">
        <v>25000</v>
      </c>
      <c r="K90" s="58">
        <v>25000</v>
      </c>
      <c r="L90" s="63">
        <f t="shared" si="25"/>
        <v>195.09433962264151</v>
      </c>
    </row>
    <row r="91" spans="2:12" x14ac:dyDescent="0.25">
      <c r="B91" s="7"/>
      <c r="C91" s="15"/>
      <c r="D91" s="7"/>
      <c r="E91" s="7">
        <v>3232</v>
      </c>
      <c r="F91" s="56" t="s">
        <v>123</v>
      </c>
      <c r="G91" s="63">
        <v>1284849.83</v>
      </c>
      <c r="H91" s="71">
        <v>1083250</v>
      </c>
      <c r="I91" s="71">
        <v>1728953</v>
      </c>
      <c r="J91" s="71">
        <v>1550000</v>
      </c>
      <c r="K91" s="58">
        <v>1606667</v>
      </c>
      <c r="L91" s="63">
        <f t="shared" si="25"/>
        <v>159.60793907223632</v>
      </c>
    </row>
    <row r="92" spans="2:12" x14ac:dyDescent="0.25">
      <c r="B92" s="7"/>
      <c r="C92" s="15"/>
      <c r="D92" s="7"/>
      <c r="E92" s="7">
        <v>3233</v>
      </c>
      <c r="F92" s="56" t="s">
        <v>124</v>
      </c>
      <c r="G92" s="63">
        <v>114919.98</v>
      </c>
      <c r="H92" s="71">
        <v>114300</v>
      </c>
      <c r="I92" s="71">
        <v>96400</v>
      </c>
      <c r="J92" s="71">
        <v>82500</v>
      </c>
      <c r="K92" s="58">
        <v>82500</v>
      </c>
      <c r="L92" s="63">
        <f t="shared" si="25"/>
        <v>84.339457567804018</v>
      </c>
    </row>
    <row r="93" spans="2:12" x14ac:dyDescent="0.25">
      <c r="B93" s="7"/>
      <c r="C93" s="15"/>
      <c r="D93" s="7"/>
      <c r="E93" s="7">
        <v>3234</v>
      </c>
      <c r="F93" s="56" t="s">
        <v>125</v>
      </c>
      <c r="G93" s="63">
        <v>331741.94</v>
      </c>
      <c r="H93" s="71">
        <v>248480</v>
      </c>
      <c r="I93" s="71">
        <v>318980</v>
      </c>
      <c r="J93" s="71">
        <v>250000</v>
      </c>
      <c r="K93" s="58">
        <v>250000</v>
      </c>
      <c r="L93" s="63">
        <f t="shared" si="25"/>
        <v>128.37250482936253</v>
      </c>
    </row>
    <row r="94" spans="2:12" x14ac:dyDescent="0.25">
      <c r="B94" s="7"/>
      <c r="C94" s="15"/>
      <c r="D94" s="7"/>
      <c r="E94" s="7">
        <v>3235</v>
      </c>
      <c r="F94" s="56" t="s">
        <v>126</v>
      </c>
      <c r="G94" s="63">
        <v>1381.55</v>
      </c>
      <c r="H94" s="71">
        <v>11850</v>
      </c>
      <c r="I94" s="71">
        <v>5000</v>
      </c>
      <c r="J94" s="71">
        <v>5000</v>
      </c>
      <c r="K94" s="58">
        <v>5000</v>
      </c>
      <c r="L94" s="63">
        <f t="shared" si="25"/>
        <v>42.194092827004219</v>
      </c>
    </row>
    <row r="95" spans="2:12" x14ac:dyDescent="0.25">
      <c r="B95" s="7"/>
      <c r="C95" s="15"/>
      <c r="D95" s="7"/>
      <c r="E95" s="7">
        <v>3236</v>
      </c>
      <c r="F95" s="56" t="s">
        <v>127</v>
      </c>
      <c r="G95" s="63">
        <v>29090.45</v>
      </c>
      <c r="H95" s="71">
        <v>57500</v>
      </c>
      <c r="I95" s="71">
        <v>34500</v>
      </c>
      <c r="J95" s="71">
        <v>35000</v>
      </c>
      <c r="K95" s="58">
        <v>35000</v>
      </c>
      <c r="L95" s="63">
        <f t="shared" si="25"/>
        <v>60</v>
      </c>
    </row>
    <row r="96" spans="2:12" x14ac:dyDescent="0.25">
      <c r="B96" s="7"/>
      <c r="C96" s="15"/>
      <c r="D96" s="7"/>
      <c r="E96" s="7">
        <v>3237</v>
      </c>
      <c r="F96" s="56" t="s">
        <v>128</v>
      </c>
      <c r="G96" s="63">
        <v>284794.42</v>
      </c>
      <c r="H96" s="71">
        <v>593988</v>
      </c>
      <c r="I96" s="71">
        <v>299550</v>
      </c>
      <c r="J96" s="71">
        <v>474050</v>
      </c>
      <c r="K96" s="58">
        <v>509050</v>
      </c>
      <c r="L96" s="63">
        <f t="shared" si="25"/>
        <v>50.43031172346916</v>
      </c>
    </row>
    <row r="97" spans="2:12" x14ac:dyDescent="0.25">
      <c r="B97" s="7"/>
      <c r="C97" s="15"/>
      <c r="D97" s="7"/>
      <c r="E97" s="7">
        <v>3238</v>
      </c>
      <c r="F97" s="56" t="s">
        <v>129</v>
      </c>
      <c r="G97" s="63">
        <v>133450.97</v>
      </c>
      <c r="H97" s="71">
        <v>194400</v>
      </c>
      <c r="I97" s="71">
        <v>179400</v>
      </c>
      <c r="J97" s="71">
        <v>200000</v>
      </c>
      <c r="K97" s="58">
        <v>200000</v>
      </c>
      <c r="L97" s="63">
        <f t="shared" si="25"/>
        <v>92.283950617283949</v>
      </c>
    </row>
    <row r="98" spans="2:12" x14ac:dyDescent="0.25">
      <c r="B98" s="7"/>
      <c r="C98" s="15"/>
      <c r="D98" s="7"/>
      <c r="E98" s="7">
        <v>3239</v>
      </c>
      <c r="F98" s="56" t="s">
        <v>130</v>
      </c>
      <c r="G98" s="63">
        <v>232267.24</v>
      </c>
      <c r="H98" s="71">
        <v>256640</v>
      </c>
      <c r="I98" s="71">
        <v>226950</v>
      </c>
      <c r="J98" s="71">
        <v>188950</v>
      </c>
      <c r="K98" s="58">
        <v>188950</v>
      </c>
      <c r="L98" s="63">
        <f t="shared" si="25"/>
        <v>88.431265586034911</v>
      </c>
    </row>
    <row r="99" spans="2:12" x14ac:dyDescent="0.25">
      <c r="B99" s="7"/>
      <c r="C99" s="15"/>
      <c r="D99" s="7">
        <v>324</v>
      </c>
      <c r="E99" s="7"/>
      <c r="F99" s="56" t="s">
        <v>131</v>
      </c>
      <c r="G99" s="71">
        <f t="shared" ref="G99:K99" si="33">SUM(G100)</f>
        <v>153.71</v>
      </c>
      <c r="H99" s="71">
        <f t="shared" si="33"/>
        <v>3080</v>
      </c>
      <c r="I99" s="71">
        <f t="shared" si="33"/>
        <v>3500</v>
      </c>
      <c r="J99" s="71">
        <f t="shared" si="33"/>
        <v>2150</v>
      </c>
      <c r="K99" s="71">
        <f t="shared" si="33"/>
        <v>2150</v>
      </c>
      <c r="L99" s="63">
        <f t="shared" si="25"/>
        <v>113.63636363636364</v>
      </c>
    </row>
    <row r="100" spans="2:12" x14ac:dyDescent="0.25">
      <c r="B100" s="7"/>
      <c r="C100" s="15"/>
      <c r="D100" s="7"/>
      <c r="E100" s="7">
        <v>3241</v>
      </c>
      <c r="F100" s="56" t="s">
        <v>131</v>
      </c>
      <c r="G100" s="63">
        <v>153.71</v>
      </c>
      <c r="H100" s="71">
        <v>3080</v>
      </c>
      <c r="I100" s="71">
        <v>3500</v>
      </c>
      <c r="J100" s="71">
        <v>2150</v>
      </c>
      <c r="K100" s="58">
        <v>2150</v>
      </c>
      <c r="L100" s="63">
        <f t="shared" si="25"/>
        <v>113.63636363636364</v>
      </c>
    </row>
    <row r="101" spans="2:12" x14ac:dyDescent="0.25">
      <c r="B101" s="7"/>
      <c r="C101" s="15"/>
      <c r="D101" s="7">
        <v>329</v>
      </c>
      <c r="E101" s="7"/>
      <c r="F101" s="56" t="s">
        <v>132</v>
      </c>
      <c r="G101" s="71">
        <f t="shared" ref="G101:K101" si="34">SUM(G102:G108)</f>
        <v>506118.19999999995</v>
      </c>
      <c r="H101" s="71">
        <f t="shared" si="34"/>
        <v>531418</v>
      </c>
      <c r="I101" s="71">
        <f t="shared" si="34"/>
        <v>504450</v>
      </c>
      <c r="J101" s="71">
        <f t="shared" si="34"/>
        <v>392000</v>
      </c>
      <c r="K101" s="71">
        <f t="shared" si="34"/>
        <v>392000</v>
      </c>
      <c r="L101" s="63">
        <f t="shared" si="25"/>
        <v>94.925275395263242</v>
      </c>
    </row>
    <row r="102" spans="2:12" x14ac:dyDescent="0.25">
      <c r="B102" s="7"/>
      <c r="C102" s="15"/>
      <c r="D102" s="7"/>
      <c r="E102" s="7">
        <v>3291</v>
      </c>
      <c r="F102" s="56" t="s">
        <v>133</v>
      </c>
      <c r="G102" s="63">
        <v>18013.21</v>
      </c>
      <c r="H102" s="71">
        <v>20000</v>
      </c>
      <c r="I102" s="71">
        <v>20000</v>
      </c>
      <c r="J102" s="71">
        <v>20000</v>
      </c>
      <c r="K102" s="58">
        <v>20000</v>
      </c>
      <c r="L102" s="63">
        <f t="shared" si="25"/>
        <v>100</v>
      </c>
    </row>
    <row r="103" spans="2:12" x14ac:dyDescent="0.25">
      <c r="B103" s="7"/>
      <c r="C103" s="15"/>
      <c r="D103" s="7"/>
      <c r="E103" s="7">
        <v>3292</v>
      </c>
      <c r="F103" s="56" t="s">
        <v>134</v>
      </c>
      <c r="G103" s="63">
        <v>91030.43</v>
      </c>
      <c r="H103" s="71">
        <v>103500</v>
      </c>
      <c r="I103" s="71">
        <v>102500</v>
      </c>
      <c r="J103" s="71">
        <v>100000</v>
      </c>
      <c r="K103" s="58">
        <v>100000</v>
      </c>
      <c r="L103" s="63">
        <f t="shared" si="25"/>
        <v>99.033816425120762</v>
      </c>
    </row>
    <row r="104" spans="2:12" x14ac:dyDescent="0.25">
      <c r="B104" s="7"/>
      <c r="C104" s="15"/>
      <c r="D104" s="7"/>
      <c r="E104" s="7">
        <v>3293</v>
      </c>
      <c r="F104" s="56" t="s">
        <v>135</v>
      </c>
      <c r="G104" s="63">
        <v>11634.77</v>
      </c>
      <c r="H104" s="71">
        <v>20500</v>
      </c>
      <c r="I104" s="71">
        <v>20000</v>
      </c>
      <c r="J104" s="71">
        <v>20000</v>
      </c>
      <c r="K104" s="58">
        <v>20000</v>
      </c>
      <c r="L104" s="63">
        <f t="shared" si="25"/>
        <v>97.560975609756099</v>
      </c>
    </row>
    <row r="105" spans="2:12" x14ac:dyDescent="0.25">
      <c r="B105" s="7"/>
      <c r="C105" s="15"/>
      <c r="D105" s="7"/>
      <c r="E105" s="7">
        <v>3294</v>
      </c>
      <c r="F105" s="56" t="s">
        <v>136</v>
      </c>
      <c r="G105" s="63">
        <v>1228.0999999999999</v>
      </c>
      <c r="H105" s="71">
        <v>7500</v>
      </c>
      <c r="I105" s="71">
        <v>3950</v>
      </c>
      <c r="J105" s="71">
        <v>2000</v>
      </c>
      <c r="K105" s="58">
        <v>2000</v>
      </c>
      <c r="L105" s="63">
        <f t="shared" si="25"/>
        <v>52.666666666666664</v>
      </c>
    </row>
    <row r="106" spans="2:12" x14ac:dyDescent="0.25">
      <c r="B106" s="7"/>
      <c r="C106" s="15"/>
      <c r="D106" s="7"/>
      <c r="E106" s="7">
        <v>3295</v>
      </c>
      <c r="F106" s="56" t="s">
        <v>137</v>
      </c>
      <c r="G106" s="63">
        <v>247428.79</v>
      </c>
      <c r="H106" s="71">
        <v>228000</v>
      </c>
      <c r="I106" s="71">
        <v>238000</v>
      </c>
      <c r="J106" s="71">
        <v>150000</v>
      </c>
      <c r="K106" s="58">
        <v>150000</v>
      </c>
      <c r="L106" s="63">
        <f t="shared" si="25"/>
        <v>104.3859649122807</v>
      </c>
    </row>
    <row r="107" spans="2:12" x14ac:dyDescent="0.25">
      <c r="B107" s="7"/>
      <c r="C107" s="15"/>
      <c r="D107" s="7"/>
      <c r="E107" s="7">
        <v>3296</v>
      </c>
      <c r="F107" s="56" t="s">
        <v>138</v>
      </c>
      <c r="G107" s="63">
        <v>1767.24</v>
      </c>
      <c r="H107" s="71">
        <v>0</v>
      </c>
      <c r="I107" s="71"/>
      <c r="J107" s="71"/>
      <c r="K107" s="58"/>
      <c r="L107" s="63" t="e">
        <f t="shared" si="25"/>
        <v>#DIV/0!</v>
      </c>
    </row>
    <row r="108" spans="2:12" x14ac:dyDescent="0.25">
      <c r="B108" s="7"/>
      <c r="C108" s="15"/>
      <c r="D108" s="8"/>
      <c r="E108" s="7">
        <v>3299</v>
      </c>
      <c r="F108" s="56" t="s">
        <v>132</v>
      </c>
      <c r="G108" s="63">
        <v>135015.66</v>
      </c>
      <c r="H108" s="71">
        <v>151918</v>
      </c>
      <c r="I108" s="71">
        <v>120000</v>
      </c>
      <c r="J108" s="71">
        <v>100000</v>
      </c>
      <c r="K108" s="58">
        <v>100000</v>
      </c>
      <c r="L108" s="63">
        <f t="shared" si="25"/>
        <v>78.989981437354359</v>
      </c>
    </row>
    <row r="109" spans="2:12" x14ac:dyDescent="0.25">
      <c r="B109" s="7"/>
      <c r="C109" s="15">
        <v>34</v>
      </c>
      <c r="D109" s="7"/>
      <c r="E109" s="7"/>
      <c r="F109" s="56" t="s">
        <v>139</v>
      </c>
      <c r="G109" s="71">
        <f>SUM(G110,G112)</f>
        <v>26739.329999999998</v>
      </c>
      <c r="H109" s="71">
        <f>SUM(H110,H112)</f>
        <v>15400</v>
      </c>
      <c r="I109" s="71">
        <f t="shared" ref="I109:K109" si="35">SUM(I110,I112)</f>
        <v>15200</v>
      </c>
      <c r="J109" s="71">
        <f t="shared" si="35"/>
        <v>15600</v>
      </c>
      <c r="K109" s="71">
        <f t="shared" si="35"/>
        <v>15600</v>
      </c>
      <c r="L109" s="63">
        <f t="shared" si="25"/>
        <v>98.701298701298697</v>
      </c>
    </row>
    <row r="110" spans="2:12" x14ac:dyDescent="0.25">
      <c r="B110" s="7"/>
      <c r="C110" s="15"/>
      <c r="D110" s="7">
        <v>341</v>
      </c>
      <c r="E110" s="7"/>
      <c r="F110" s="56" t="s">
        <v>140</v>
      </c>
      <c r="G110" s="71">
        <f t="shared" ref="G110:K110" si="36">SUM(G111)</f>
        <v>0</v>
      </c>
      <c r="H110" s="71">
        <f t="shared" si="36"/>
        <v>0</v>
      </c>
      <c r="I110" s="71">
        <f t="shared" si="36"/>
        <v>0</v>
      </c>
      <c r="J110" s="71">
        <f t="shared" si="36"/>
        <v>0</v>
      </c>
      <c r="K110" s="71">
        <f t="shared" si="36"/>
        <v>0</v>
      </c>
      <c r="L110" s="63" t="e">
        <f t="shared" si="25"/>
        <v>#DIV/0!</v>
      </c>
    </row>
    <row r="111" spans="2:12" x14ac:dyDescent="0.25">
      <c r="B111" s="7"/>
      <c r="C111" s="15"/>
      <c r="D111" s="7"/>
      <c r="E111" s="7">
        <v>3411</v>
      </c>
      <c r="F111" s="56" t="s">
        <v>141</v>
      </c>
      <c r="G111" s="63"/>
      <c r="H111" s="71"/>
      <c r="I111" s="71"/>
      <c r="J111" s="71"/>
      <c r="K111" s="58"/>
      <c r="L111" s="63" t="e">
        <f t="shared" si="25"/>
        <v>#DIV/0!</v>
      </c>
    </row>
    <row r="112" spans="2:12" x14ac:dyDescent="0.25">
      <c r="B112" s="7"/>
      <c r="C112" s="15"/>
      <c r="D112" s="7">
        <v>343</v>
      </c>
      <c r="E112" s="7"/>
      <c r="F112" s="56" t="s">
        <v>142</v>
      </c>
      <c r="G112" s="71">
        <f t="shared" ref="G112" si="37">SUM(G115:G117)</f>
        <v>26739.329999999998</v>
      </c>
      <c r="H112" s="71">
        <f t="shared" ref="H112:K112" si="38">SUM(H115:H117)</f>
        <v>15400</v>
      </c>
      <c r="I112" s="71">
        <f t="shared" si="38"/>
        <v>15200</v>
      </c>
      <c r="J112" s="71">
        <f t="shared" si="38"/>
        <v>15600</v>
      </c>
      <c r="K112" s="71">
        <f t="shared" si="38"/>
        <v>15600</v>
      </c>
      <c r="L112" s="63">
        <f t="shared" si="25"/>
        <v>98.701298701298697</v>
      </c>
    </row>
    <row r="113" spans="2:12" ht="39" customHeight="1" x14ac:dyDescent="0.25">
      <c r="B113" s="116" t="s">
        <v>7</v>
      </c>
      <c r="C113" s="117"/>
      <c r="D113" s="117"/>
      <c r="E113" s="117"/>
      <c r="F113" s="118"/>
      <c r="G113" s="32" t="s">
        <v>207</v>
      </c>
      <c r="H113" s="32" t="s">
        <v>214</v>
      </c>
      <c r="I113" s="32" t="s">
        <v>247</v>
      </c>
      <c r="J113" s="32" t="s">
        <v>248</v>
      </c>
      <c r="K113" s="32" t="s">
        <v>249</v>
      </c>
      <c r="L113" s="32" t="s">
        <v>28</v>
      </c>
    </row>
    <row r="114" spans="2:12" x14ac:dyDescent="0.25">
      <c r="B114" s="119">
        <v>1</v>
      </c>
      <c r="C114" s="120"/>
      <c r="D114" s="120"/>
      <c r="E114" s="120"/>
      <c r="F114" s="121"/>
      <c r="G114" s="86">
        <v>2</v>
      </c>
      <c r="H114" s="86">
        <v>3</v>
      </c>
      <c r="I114" s="86">
        <v>4</v>
      </c>
      <c r="J114" s="86">
        <v>5</v>
      </c>
      <c r="K114" s="87">
        <v>6</v>
      </c>
      <c r="L114" s="86" t="s">
        <v>201</v>
      </c>
    </row>
    <row r="115" spans="2:12" x14ac:dyDescent="0.25">
      <c r="B115" s="7"/>
      <c r="C115" s="15"/>
      <c r="D115" s="7"/>
      <c r="E115" s="7">
        <v>3431</v>
      </c>
      <c r="F115" s="56" t="s">
        <v>143</v>
      </c>
      <c r="G115" s="63">
        <v>16880.599999999999</v>
      </c>
      <c r="H115" s="71">
        <v>15000</v>
      </c>
      <c r="I115" s="71">
        <v>15000</v>
      </c>
      <c r="J115" s="71">
        <v>15000</v>
      </c>
      <c r="K115" s="58">
        <v>15000</v>
      </c>
      <c r="L115" s="63">
        <f t="shared" si="25"/>
        <v>100</v>
      </c>
    </row>
    <row r="116" spans="2:12" x14ac:dyDescent="0.25">
      <c r="B116" s="7"/>
      <c r="C116" s="15"/>
      <c r="D116" s="7"/>
      <c r="E116" s="7">
        <v>3432</v>
      </c>
      <c r="F116" s="56" t="s">
        <v>144</v>
      </c>
      <c r="G116" s="63">
        <v>489.66</v>
      </c>
      <c r="H116" s="71">
        <v>100</v>
      </c>
      <c r="I116" s="71">
        <v>100</v>
      </c>
      <c r="J116" s="71">
        <v>500</v>
      </c>
      <c r="K116" s="58">
        <v>500</v>
      </c>
      <c r="L116" s="63">
        <f t="shared" si="25"/>
        <v>100</v>
      </c>
    </row>
    <row r="117" spans="2:12" x14ac:dyDescent="0.25">
      <c r="B117" s="7"/>
      <c r="C117" s="7"/>
      <c r="D117" s="7"/>
      <c r="E117" s="7">
        <v>3433</v>
      </c>
      <c r="F117" s="56" t="s">
        <v>145</v>
      </c>
      <c r="G117" s="63">
        <v>9369.07</v>
      </c>
      <c r="H117" s="71">
        <v>300</v>
      </c>
      <c r="I117" s="71">
        <v>100</v>
      </c>
      <c r="J117" s="71">
        <v>100</v>
      </c>
      <c r="K117" s="58">
        <v>100</v>
      </c>
      <c r="L117" s="63">
        <f t="shared" si="25"/>
        <v>33.333333333333329</v>
      </c>
    </row>
    <row r="118" spans="2:12" x14ac:dyDescent="0.25">
      <c r="B118" s="7"/>
      <c r="C118" s="15">
        <v>36</v>
      </c>
      <c r="D118" s="7"/>
      <c r="E118" s="7"/>
      <c r="F118" s="56" t="s">
        <v>146</v>
      </c>
      <c r="G118" s="71">
        <f t="shared" ref="G118:K119" si="39">SUM(G119)</f>
        <v>81164.460000000006</v>
      </c>
      <c r="H118" s="71">
        <f t="shared" si="39"/>
        <v>136950</v>
      </c>
      <c r="I118" s="71">
        <f t="shared" si="39"/>
        <v>141000</v>
      </c>
      <c r="J118" s="71">
        <f t="shared" si="39"/>
        <v>144000</v>
      </c>
      <c r="K118" s="71">
        <f t="shared" si="39"/>
        <v>145500</v>
      </c>
      <c r="L118" s="63">
        <f t="shared" si="25"/>
        <v>102.95728368017525</v>
      </c>
    </row>
    <row r="119" spans="2:12" x14ac:dyDescent="0.25">
      <c r="B119" s="7"/>
      <c r="C119" s="7"/>
      <c r="D119" s="7">
        <v>369</v>
      </c>
      <c r="E119" s="7"/>
      <c r="F119" s="56" t="s">
        <v>76</v>
      </c>
      <c r="G119" s="71">
        <f t="shared" si="39"/>
        <v>81164.460000000006</v>
      </c>
      <c r="H119" s="71">
        <f t="shared" si="39"/>
        <v>136950</v>
      </c>
      <c r="I119" s="71">
        <f t="shared" si="39"/>
        <v>141000</v>
      </c>
      <c r="J119" s="71">
        <f t="shared" si="39"/>
        <v>144000</v>
      </c>
      <c r="K119" s="71">
        <f t="shared" si="39"/>
        <v>145500</v>
      </c>
      <c r="L119" s="63">
        <f t="shared" si="25"/>
        <v>102.95728368017525</v>
      </c>
    </row>
    <row r="120" spans="2:12" x14ac:dyDescent="0.25">
      <c r="B120" s="7"/>
      <c r="C120" s="7"/>
      <c r="D120" s="8"/>
      <c r="E120" s="7">
        <v>3691</v>
      </c>
      <c r="F120" s="56" t="s">
        <v>77</v>
      </c>
      <c r="G120" s="63">
        <v>81164.460000000006</v>
      </c>
      <c r="H120" s="71">
        <v>136950</v>
      </c>
      <c r="I120" s="71">
        <v>141000</v>
      </c>
      <c r="J120" s="71">
        <v>144000</v>
      </c>
      <c r="K120" s="58">
        <v>145500</v>
      </c>
      <c r="L120" s="63">
        <f t="shared" si="25"/>
        <v>102.95728368017525</v>
      </c>
    </row>
    <row r="121" spans="2:12" x14ac:dyDescent="0.25">
      <c r="B121" s="7"/>
      <c r="C121" s="15">
        <v>37</v>
      </c>
      <c r="D121" s="7"/>
      <c r="E121" s="7"/>
      <c r="F121" s="56" t="s">
        <v>147</v>
      </c>
      <c r="G121" s="71">
        <f t="shared" ref="G121:K122" si="40">SUM(G122)</f>
        <v>690.15</v>
      </c>
      <c r="H121" s="71">
        <f t="shared" si="40"/>
        <v>0</v>
      </c>
      <c r="I121" s="71">
        <f t="shared" si="40"/>
        <v>0</v>
      </c>
      <c r="J121" s="71">
        <f t="shared" si="40"/>
        <v>0</v>
      </c>
      <c r="K121" s="71">
        <f t="shared" si="40"/>
        <v>0</v>
      </c>
      <c r="L121" s="63" t="e">
        <f t="shared" si="25"/>
        <v>#DIV/0!</v>
      </c>
    </row>
    <row r="122" spans="2:12" x14ac:dyDescent="0.25">
      <c r="B122" s="7"/>
      <c r="C122" s="7"/>
      <c r="D122" s="7">
        <v>372</v>
      </c>
      <c r="E122" s="7"/>
      <c r="F122" s="56" t="s">
        <v>148</v>
      </c>
      <c r="G122" s="71">
        <f t="shared" si="40"/>
        <v>690.15</v>
      </c>
      <c r="H122" s="71">
        <f t="shared" si="40"/>
        <v>0</v>
      </c>
      <c r="I122" s="71">
        <f t="shared" si="40"/>
        <v>0</v>
      </c>
      <c r="J122" s="71">
        <f t="shared" si="40"/>
        <v>0</v>
      </c>
      <c r="K122" s="71">
        <f t="shared" si="40"/>
        <v>0</v>
      </c>
      <c r="L122" s="63" t="e">
        <f t="shared" si="25"/>
        <v>#DIV/0!</v>
      </c>
    </row>
    <row r="123" spans="2:12" x14ac:dyDescent="0.25">
      <c r="B123" s="7"/>
      <c r="C123" s="7"/>
      <c r="D123" s="8"/>
      <c r="E123" s="7">
        <v>3721</v>
      </c>
      <c r="F123" s="56" t="s">
        <v>149</v>
      </c>
      <c r="G123" s="63">
        <v>690.15</v>
      </c>
      <c r="H123" s="71">
        <v>0</v>
      </c>
      <c r="I123" s="71"/>
      <c r="J123" s="71"/>
      <c r="K123" s="58"/>
      <c r="L123" s="63" t="e">
        <f t="shared" si="25"/>
        <v>#DIV/0!</v>
      </c>
    </row>
    <row r="124" spans="2:12" x14ac:dyDescent="0.25">
      <c r="B124" s="7"/>
      <c r="C124" s="15">
        <v>38</v>
      </c>
      <c r="D124" s="8"/>
      <c r="E124" s="7"/>
      <c r="F124" s="56" t="s">
        <v>94</v>
      </c>
      <c r="G124" s="71">
        <f t="shared" ref="G124:K125" si="41">SUM(G125)</f>
        <v>0</v>
      </c>
      <c r="H124" s="71">
        <f t="shared" si="41"/>
        <v>500</v>
      </c>
      <c r="I124" s="71">
        <f t="shared" si="41"/>
        <v>500</v>
      </c>
      <c r="J124" s="71">
        <f t="shared" si="41"/>
        <v>500</v>
      </c>
      <c r="K124" s="71">
        <f t="shared" si="41"/>
        <v>500</v>
      </c>
      <c r="L124" s="63">
        <f t="shared" si="25"/>
        <v>100</v>
      </c>
    </row>
    <row r="125" spans="2:12" x14ac:dyDescent="0.25">
      <c r="B125" s="7"/>
      <c r="C125" s="7"/>
      <c r="D125" s="7">
        <v>383</v>
      </c>
      <c r="E125" s="7"/>
      <c r="F125" s="56" t="s">
        <v>94</v>
      </c>
      <c r="G125" s="71">
        <f t="shared" si="41"/>
        <v>0</v>
      </c>
      <c r="H125" s="71">
        <f t="shared" si="41"/>
        <v>500</v>
      </c>
      <c r="I125" s="71">
        <f t="shared" si="41"/>
        <v>500</v>
      </c>
      <c r="J125" s="71">
        <f t="shared" si="41"/>
        <v>500</v>
      </c>
      <c r="K125" s="71">
        <f t="shared" si="41"/>
        <v>500</v>
      </c>
      <c r="L125" s="63">
        <f t="shared" si="25"/>
        <v>100</v>
      </c>
    </row>
    <row r="126" spans="2:12" x14ac:dyDescent="0.25">
      <c r="B126" s="7"/>
      <c r="C126" s="7"/>
      <c r="D126" s="8"/>
      <c r="E126" s="7">
        <v>3835</v>
      </c>
      <c r="F126" s="56" t="s">
        <v>94</v>
      </c>
      <c r="G126" s="63">
        <v>0</v>
      </c>
      <c r="H126" s="71">
        <v>500</v>
      </c>
      <c r="I126" s="71">
        <v>500</v>
      </c>
      <c r="J126" s="71">
        <v>500</v>
      </c>
      <c r="K126" s="58">
        <v>500</v>
      </c>
      <c r="L126" s="63">
        <f t="shared" si="25"/>
        <v>100</v>
      </c>
    </row>
    <row r="127" spans="2:12" x14ac:dyDescent="0.25">
      <c r="B127" s="9">
        <v>4</v>
      </c>
      <c r="C127" s="9"/>
      <c r="D127" s="9"/>
      <c r="E127" s="9"/>
      <c r="F127" s="61" t="s">
        <v>6</v>
      </c>
      <c r="G127" s="74">
        <f>SUM(G128,G150)</f>
        <v>364026.07</v>
      </c>
      <c r="H127" s="74">
        <f>SUM(H128,H150)</f>
        <v>813239</v>
      </c>
      <c r="I127" s="74">
        <f>SUM(I128,I150)</f>
        <v>2910688</v>
      </c>
      <c r="J127" s="74">
        <f>SUM(J128,J150)</f>
        <v>2863263</v>
      </c>
      <c r="K127" s="74">
        <f>SUM(K128,K150)</f>
        <v>2713263</v>
      </c>
      <c r="L127" s="63">
        <f t="shared" si="25"/>
        <v>357.91298744895414</v>
      </c>
    </row>
    <row r="128" spans="2:12" x14ac:dyDescent="0.25">
      <c r="B128" s="10"/>
      <c r="C128" s="10">
        <v>42</v>
      </c>
      <c r="D128" s="10"/>
      <c r="E128" s="10"/>
      <c r="F128" s="56" t="s">
        <v>150</v>
      </c>
      <c r="G128" s="71">
        <f t="shared" ref="G128:K128" si="42">SUM(G129,G132,G140,G143,G146,G148)</f>
        <v>341167.44</v>
      </c>
      <c r="H128" s="71">
        <f t="shared" si="42"/>
        <v>621060</v>
      </c>
      <c r="I128" s="71">
        <f t="shared" si="42"/>
        <v>1674650</v>
      </c>
      <c r="J128" s="71">
        <f t="shared" si="42"/>
        <v>750000</v>
      </c>
      <c r="K128" s="71">
        <f t="shared" si="42"/>
        <v>538005</v>
      </c>
      <c r="L128" s="63">
        <f t="shared" si="25"/>
        <v>269.64383473416416</v>
      </c>
    </row>
    <row r="129" spans="2:12" x14ac:dyDescent="0.25">
      <c r="B129" s="10"/>
      <c r="C129" s="10"/>
      <c r="D129" s="7">
        <v>421</v>
      </c>
      <c r="E129" s="7"/>
      <c r="F129" s="56" t="s">
        <v>151</v>
      </c>
      <c r="G129" s="71">
        <f t="shared" ref="G129:K129" si="43">SUM(G130:G131)</f>
        <v>4000</v>
      </c>
      <c r="H129" s="71">
        <f t="shared" si="43"/>
        <v>132500</v>
      </c>
      <c r="I129" s="71">
        <f t="shared" si="43"/>
        <v>303600</v>
      </c>
      <c r="J129" s="71">
        <f t="shared" si="43"/>
        <v>15000</v>
      </c>
      <c r="K129" s="71">
        <f t="shared" si="43"/>
        <v>15000</v>
      </c>
      <c r="L129" s="63">
        <f t="shared" ref="L129:L177" si="44">I129/H129*100</f>
        <v>229.1320754716981</v>
      </c>
    </row>
    <row r="130" spans="2:12" x14ac:dyDescent="0.25">
      <c r="B130" s="10"/>
      <c r="C130" s="10"/>
      <c r="D130" s="7"/>
      <c r="E130" s="7">
        <v>4212</v>
      </c>
      <c r="F130" s="56" t="s">
        <v>152</v>
      </c>
      <c r="G130" s="63">
        <v>4000</v>
      </c>
      <c r="H130" s="78">
        <v>5000</v>
      </c>
      <c r="I130" s="78"/>
      <c r="J130" s="78"/>
      <c r="K130" s="58"/>
      <c r="L130" s="63">
        <f t="shared" si="44"/>
        <v>0</v>
      </c>
    </row>
    <row r="131" spans="2:12" x14ac:dyDescent="0.25">
      <c r="B131" s="10"/>
      <c r="C131" s="10"/>
      <c r="D131" s="7"/>
      <c r="E131" s="7">
        <v>4214</v>
      </c>
      <c r="F131" s="56" t="s">
        <v>153</v>
      </c>
      <c r="G131" s="63">
        <v>0</v>
      </c>
      <c r="H131" s="78">
        <v>127500</v>
      </c>
      <c r="I131" s="78">
        <v>303600</v>
      </c>
      <c r="J131" s="78">
        <v>15000</v>
      </c>
      <c r="K131" s="58">
        <v>15000</v>
      </c>
      <c r="L131" s="63">
        <f t="shared" si="44"/>
        <v>238.11764705882354</v>
      </c>
    </row>
    <row r="132" spans="2:12" x14ac:dyDescent="0.25">
      <c r="B132" s="10"/>
      <c r="C132" s="10"/>
      <c r="D132" s="7">
        <v>422</v>
      </c>
      <c r="E132" s="7"/>
      <c r="F132" s="56" t="s">
        <v>154</v>
      </c>
      <c r="G132" s="71">
        <f t="shared" ref="G132:K132" si="45">SUM(G133:G139)</f>
        <v>269168.92</v>
      </c>
      <c r="H132" s="71">
        <f t="shared" si="45"/>
        <v>348410</v>
      </c>
      <c r="I132" s="71">
        <f t="shared" si="45"/>
        <v>646550</v>
      </c>
      <c r="J132" s="71">
        <f t="shared" si="45"/>
        <v>710000</v>
      </c>
      <c r="K132" s="71">
        <f t="shared" si="45"/>
        <v>498005</v>
      </c>
      <c r="L132" s="63">
        <f t="shared" si="44"/>
        <v>185.57159668206998</v>
      </c>
    </row>
    <row r="133" spans="2:12" x14ac:dyDescent="0.25">
      <c r="B133" s="10"/>
      <c r="C133" s="10"/>
      <c r="D133" s="7"/>
      <c r="E133" s="7">
        <v>4221</v>
      </c>
      <c r="F133" s="56" t="s">
        <v>155</v>
      </c>
      <c r="G133" s="63">
        <v>22531.17</v>
      </c>
      <c r="H133" s="78">
        <v>28300</v>
      </c>
      <c r="I133" s="78">
        <v>63500</v>
      </c>
      <c r="J133" s="78">
        <v>20000</v>
      </c>
      <c r="K133" s="58">
        <v>20000</v>
      </c>
      <c r="L133" s="63">
        <f t="shared" si="44"/>
        <v>224.38162544169612</v>
      </c>
    </row>
    <row r="134" spans="2:12" x14ac:dyDescent="0.25">
      <c r="B134" s="10"/>
      <c r="C134" s="10"/>
      <c r="D134" s="7"/>
      <c r="E134" s="7">
        <v>4222</v>
      </c>
      <c r="F134" s="56" t="s">
        <v>156</v>
      </c>
      <c r="G134" s="63">
        <v>23261.27</v>
      </c>
      <c r="H134" s="78">
        <v>23700</v>
      </c>
      <c r="I134" s="78">
        <v>11000</v>
      </c>
      <c r="J134" s="78">
        <v>10000</v>
      </c>
      <c r="K134" s="58">
        <v>10000</v>
      </c>
      <c r="L134" s="63">
        <f t="shared" si="44"/>
        <v>46.413502109704638</v>
      </c>
    </row>
    <row r="135" spans="2:12" x14ac:dyDescent="0.25">
      <c r="B135" s="10"/>
      <c r="C135" s="10"/>
      <c r="D135" s="7"/>
      <c r="E135" s="7">
        <v>4223</v>
      </c>
      <c r="F135" s="56" t="s">
        <v>157</v>
      </c>
      <c r="G135" s="63">
        <v>82397.39</v>
      </c>
      <c r="H135" s="78">
        <v>99600</v>
      </c>
      <c r="I135" s="78">
        <v>323350</v>
      </c>
      <c r="J135" s="78">
        <v>240000</v>
      </c>
      <c r="K135" s="58">
        <v>40000</v>
      </c>
      <c r="L135" s="63">
        <f t="shared" si="44"/>
        <v>324.64859437751005</v>
      </c>
    </row>
    <row r="136" spans="2:12" x14ac:dyDescent="0.25">
      <c r="B136" s="10"/>
      <c r="C136" s="10"/>
      <c r="D136" s="7"/>
      <c r="E136" s="7">
        <v>4224</v>
      </c>
      <c r="F136" s="56" t="s">
        <v>158</v>
      </c>
      <c r="G136" s="63">
        <v>0</v>
      </c>
      <c r="H136" s="78">
        <v>2100</v>
      </c>
      <c r="I136" s="78">
        <v>0</v>
      </c>
      <c r="J136" s="78"/>
      <c r="K136" s="58">
        <v>0</v>
      </c>
      <c r="L136" s="63">
        <f t="shared" si="44"/>
        <v>0</v>
      </c>
    </row>
    <row r="137" spans="2:12" x14ac:dyDescent="0.25">
      <c r="B137" s="10"/>
      <c r="C137" s="10"/>
      <c r="D137" s="7"/>
      <c r="E137" s="7">
        <v>4225</v>
      </c>
      <c r="F137" s="56" t="s">
        <v>159</v>
      </c>
      <c r="G137" s="63">
        <v>17109.7</v>
      </c>
      <c r="H137" s="78">
        <v>67000</v>
      </c>
      <c r="I137" s="78">
        <v>96200</v>
      </c>
      <c r="J137" s="78">
        <v>35000</v>
      </c>
      <c r="K137" s="58">
        <v>35000</v>
      </c>
      <c r="L137" s="63">
        <f t="shared" si="44"/>
        <v>143.58208955223881</v>
      </c>
    </row>
    <row r="138" spans="2:12" x14ac:dyDescent="0.25">
      <c r="B138" s="10"/>
      <c r="C138" s="10"/>
      <c r="D138" s="7"/>
      <c r="E138" s="7">
        <v>4226</v>
      </c>
      <c r="F138" s="56" t="s">
        <v>160</v>
      </c>
      <c r="G138" s="63">
        <v>5200</v>
      </c>
      <c r="H138" s="78">
        <v>2000</v>
      </c>
      <c r="I138" s="78">
        <v>16000</v>
      </c>
      <c r="J138" s="78">
        <v>5000</v>
      </c>
      <c r="K138" s="58">
        <v>5000</v>
      </c>
      <c r="L138" s="63">
        <f t="shared" si="44"/>
        <v>800</v>
      </c>
    </row>
    <row r="139" spans="2:12" x14ac:dyDescent="0.25">
      <c r="B139" s="10"/>
      <c r="C139" s="10"/>
      <c r="D139" s="7"/>
      <c r="E139" s="7">
        <v>4227</v>
      </c>
      <c r="F139" s="56" t="s">
        <v>105</v>
      </c>
      <c r="G139" s="63">
        <v>118669.39</v>
      </c>
      <c r="H139" s="78">
        <v>125710</v>
      </c>
      <c r="I139" s="78">
        <v>136500</v>
      </c>
      <c r="J139" s="78">
        <v>400000</v>
      </c>
      <c r="K139" s="58">
        <v>388005</v>
      </c>
      <c r="L139" s="63">
        <f t="shared" si="44"/>
        <v>108.58324715615304</v>
      </c>
    </row>
    <row r="140" spans="2:12" x14ac:dyDescent="0.25">
      <c r="B140" s="10"/>
      <c r="C140" s="10"/>
      <c r="D140" s="7">
        <v>423</v>
      </c>
      <c r="E140" s="7"/>
      <c r="F140" s="56" t="s">
        <v>161</v>
      </c>
      <c r="G140" s="71">
        <f>SUM(G141:G142)</f>
        <v>56198.52</v>
      </c>
      <c r="H140" s="71">
        <f t="shared" ref="H140:K140" si="46">SUM(H141:H142)</f>
        <v>140000</v>
      </c>
      <c r="I140" s="71">
        <f t="shared" si="46"/>
        <v>697500</v>
      </c>
      <c r="J140" s="71">
        <f t="shared" si="46"/>
        <v>20000</v>
      </c>
      <c r="K140" s="71">
        <f t="shared" si="46"/>
        <v>20000</v>
      </c>
      <c r="L140" s="63">
        <f t="shared" si="44"/>
        <v>498.21428571428567</v>
      </c>
    </row>
    <row r="141" spans="2:12" x14ac:dyDescent="0.25">
      <c r="B141" s="10"/>
      <c r="C141" s="10"/>
      <c r="D141" s="7"/>
      <c r="E141" s="7">
        <v>4231</v>
      </c>
      <c r="F141" s="56" t="s">
        <v>97</v>
      </c>
      <c r="G141" s="63">
        <v>56198.52</v>
      </c>
      <c r="H141" s="78">
        <v>140000</v>
      </c>
      <c r="I141" s="78">
        <v>612500</v>
      </c>
      <c r="J141" s="78">
        <v>20000</v>
      </c>
      <c r="K141" s="58">
        <v>20000</v>
      </c>
      <c r="L141" s="63">
        <f t="shared" si="44"/>
        <v>437.5</v>
      </c>
    </row>
    <row r="142" spans="2:12" x14ac:dyDescent="0.25">
      <c r="B142" s="10"/>
      <c r="C142" s="10"/>
      <c r="D142" s="7"/>
      <c r="E142" s="7">
        <v>4233</v>
      </c>
      <c r="F142" s="56" t="s">
        <v>103</v>
      </c>
      <c r="G142" s="63"/>
      <c r="H142" s="78"/>
      <c r="I142" s="78">
        <v>85000</v>
      </c>
      <c r="J142" s="78"/>
      <c r="K142" s="58"/>
      <c r="L142" s="63" t="e">
        <f t="shared" si="44"/>
        <v>#DIV/0!</v>
      </c>
    </row>
    <row r="143" spans="2:12" x14ac:dyDescent="0.25">
      <c r="B143" s="10"/>
      <c r="C143" s="10"/>
      <c r="D143" s="7">
        <v>424</v>
      </c>
      <c r="E143" s="7"/>
      <c r="F143" s="56" t="s">
        <v>213</v>
      </c>
      <c r="G143" s="71">
        <f t="shared" ref="G143:K143" si="47">SUM(G144:G145)</f>
        <v>11800</v>
      </c>
      <c r="H143" s="71">
        <f t="shared" si="47"/>
        <v>150</v>
      </c>
      <c r="I143" s="71">
        <f t="shared" si="47"/>
        <v>6000</v>
      </c>
      <c r="J143" s="71">
        <f t="shared" si="47"/>
        <v>0</v>
      </c>
      <c r="K143" s="71">
        <f t="shared" si="47"/>
        <v>0</v>
      </c>
      <c r="L143" s="63">
        <f t="shared" si="44"/>
        <v>4000</v>
      </c>
    </row>
    <row r="144" spans="2:12" x14ac:dyDescent="0.25">
      <c r="B144" s="10"/>
      <c r="C144" s="10"/>
      <c r="D144" s="7"/>
      <c r="E144" s="7">
        <v>4242</v>
      </c>
      <c r="F144" s="56" t="s">
        <v>199</v>
      </c>
      <c r="G144" s="63">
        <v>11800</v>
      </c>
      <c r="H144" s="78">
        <v>0</v>
      </c>
      <c r="I144" s="78">
        <v>6000</v>
      </c>
      <c r="J144" s="78"/>
      <c r="K144" s="58"/>
      <c r="L144" s="63" t="e">
        <f t="shared" si="44"/>
        <v>#DIV/0!</v>
      </c>
    </row>
    <row r="145" spans="2:12" x14ac:dyDescent="0.25">
      <c r="B145" s="10"/>
      <c r="C145" s="10"/>
      <c r="D145" s="7"/>
      <c r="E145" s="7">
        <v>4243</v>
      </c>
      <c r="F145" s="56" t="s">
        <v>200</v>
      </c>
      <c r="G145" s="63"/>
      <c r="H145" s="78">
        <v>150</v>
      </c>
      <c r="I145" s="78"/>
      <c r="J145" s="78"/>
      <c r="K145" s="58"/>
      <c r="L145" s="63">
        <f t="shared" si="44"/>
        <v>0</v>
      </c>
    </row>
    <row r="146" spans="2:12" x14ac:dyDescent="0.25">
      <c r="B146" s="10"/>
      <c r="C146" s="10"/>
      <c r="D146" s="7">
        <v>425</v>
      </c>
      <c r="E146" s="7"/>
      <c r="F146" s="56" t="s">
        <v>99</v>
      </c>
      <c r="G146" s="71">
        <f t="shared" ref="G146:K148" si="48">SUM(G147)</f>
        <v>0</v>
      </c>
      <c r="H146" s="71">
        <f t="shared" si="48"/>
        <v>0</v>
      </c>
      <c r="I146" s="71">
        <f t="shared" si="48"/>
        <v>20000</v>
      </c>
      <c r="J146" s="71">
        <f t="shared" si="48"/>
        <v>5000</v>
      </c>
      <c r="K146" s="71">
        <f t="shared" si="48"/>
        <v>5000</v>
      </c>
      <c r="L146" s="63" t="e">
        <f t="shared" si="44"/>
        <v>#DIV/0!</v>
      </c>
    </row>
    <row r="147" spans="2:12" x14ac:dyDescent="0.25">
      <c r="B147" s="10"/>
      <c r="C147" s="10"/>
      <c r="D147" s="7"/>
      <c r="E147" s="7">
        <v>4252</v>
      </c>
      <c r="F147" s="56" t="s">
        <v>99</v>
      </c>
      <c r="G147" s="63"/>
      <c r="H147" s="78">
        <v>0</v>
      </c>
      <c r="I147" s="78">
        <v>20000</v>
      </c>
      <c r="J147" s="78">
        <v>5000</v>
      </c>
      <c r="K147" s="58">
        <v>5000</v>
      </c>
      <c r="L147" s="63" t="e">
        <f t="shared" si="44"/>
        <v>#DIV/0!</v>
      </c>
    </row>
    <row r="148" spans="2:12" x14ac:dyDescent="0.25">
      <c r="B148" s="10"/>
      <c r="C148" s="10"/>
      <c r="D148" s="7">
        <v>426</v>
      </c>
      <c r="E148" s="7"/>
      <c r="F148" s="56" t="s">
        <v>212</v>
      </c>
      <c r="G148" s="71">
        <f t="shared" si="48"/>
        <v>0</v>
      </c>
      <c r="H148" s="71">
        <f t="shared" si="48"/>
        <v>0</v>
      </c>
      <c r="I148" s="71">
        <f t="shared" si="48"/>
        <v>1000</v>
      </c>
      <c r="J148" s="71">
        <f t="shared" si="48"/>
        <v>0</v>
      </c>
      <c r="K148" s="71">
        <f t="shared" si="48"/>
        <v>0</v>
      </c>
      <c r="L148" s="63" t="e">
        <f t="shared" si="44"/>
        <v>#DIV/0!</v>
      </c>
    </row>
    <row r="149" spans="2:12" x14ac:dyDescent="0.25">
      <c r="B149" s="10"/>
      <c r="C149" s="10"/>
      <c r="D149" s="7"/>
      <c r="E149" s="7">
        <v>4262</v>
      </c>
      <c r="F149" s="56" t="s">
        <v>209</v>
      </c>
      <c r="G149" s="63"/>
      <c r="H149" s="78">
        <v>0</v>
      </c>
      <c r="I149" s="78">
        <v>1000</v>
      </c>
      <c r="J149" s="78"/>
      <c r="K149" s="58"/>
      <c r="L149" s="63" t="e">
        <f t="shared" si="44"/>
        <v>#DIV/0!</v>
      </c>
    </row>
    <row r="150" spans="2:12" x14ac:dyDescent="0.25">
      <c r="B150" s="10"/>
      <c r="C150" s="10">
        <v>45</v>
      </c>
      <c r="D150" s="7"/>
      <c r="E150" s="7"/>
      <c r="F150" s="56" t="s">
        <v>162</v>
      </c>
      <c r="G150" s="71">
        <f>SUM(G151,G153,G155)</f>
        <v>22858.63</v>
      </c>
      <c r="H150" s="71">
        <f>SUM(H151,H153,H155)</f>
        <v>192179</v>
      </c>
      <c r="I150" s="71">
        <f t="shared" ref="I150:K150" si="49">SUM(I151,I153,I155)</f>
        <v>1236038</v>
      </c>
      <c r="J150" s="71">
        <f t="shared" si="49"/>
        <v>2113263</v>
      </c>
      <c r="K150" s="71">
        <f t="shared" si="49"/>
        <v>2175258</v>
      </c>
      <c r="L150" s="63">
        <f t="shared" si="44"/>
        <v>643.17016947741422</v>
      </c>
    </row>
    <row r="151" spans="2:12" x14ac:dyDescent="0.25">
      <c r="B151" s="10"/>
      <c r="C151" s="10"/>
      <c r="D151" s="7">
        <v>451</v>
      </c>
      <c r="E151" s="7"/>
      <c r="F151" s="56" t="s">
        <v>163</v>
      </c>
      <c r="G151" s="71">
        <f t="shared" ref="G151:K151" si="50">SUM(G152)</f>
        <v>0</v>
      </c>
      <c r="H151" s="71">
        <f t="shared" si="50"/>
        <v>161329</v>
      </c>
      <c r="I151" s="71">
        <f t="shared" si="50"/>
        <v>1236038</v>
      </c>
      <c r="J151" s="71">
        <f t="shared" si="50"/>
        <v>2113263</v>
      </c>
      <c r="K151" s="71">
        <f t="shared" si="50"/>
        <v>2175258</v>
      </c>
      <c r="L151" s="63">
        <f t="shared" si="44"/>
        <v>766.15983487159781</v>
      </c>
    </row>
    <row r="152" spans="2:12" x14ac:dyDescent="0.25">
      <c r="B152" s="10"/>
      <c r="C152" s="10"/>
      <c r="D152" s="7"/>
      <c r="E152" s="7">
        <v>4511</v>
      </c>
      <c r="F152" s="56" t="s">
        <v>163</v>
      </c>
      <c r="G152" s="63">
        <v>0</v>
      </c>
      <c r="H152" s="78">
        <v>161329</v>
      </c>
      <c r="I152" s="78">
        <v>1236038</v>
      </c>
      <c r="J152" s="78">
        <v>2113263</v>
      </c>
      <c r="K152" s="58">
        <v>2175258</v>
      </c>
      <c r="L152" s="63">
        <f t="shared" si="44"/>
        <v>766.15983487159781</v>
      </c>
    </row>
    <row r="153" spans="2:12" x14ac:dyDescent="0.25">
      <c r="B153" s="10"/>
      <c r="C153" s="10"/>
      <c r="D153" s="7">
        <v>452</v>
      </c>
      <c r="E153" s="7"/>
      <c r="F153" s="56" t="s">
        <v>164</v>
      </c>
      <c r="G153" s="71">
        <f t="shared" ref="G153:K153" si="51">SUM(G154)</f>
        <v>22858.63</v>
      </c>
      <c r="H153" s="71">
        <f t="shared" si="51"/>
        <v>24850</v>
      </c>
      <c r="I153" s="71">
        <f t="shared" si="51"/>
        <v>0</v>
      </c>
      <c r="J153" s="71">
        <f t="shared" si="51"/>
        <v>0</v>
      </c>
      <c r="K153" s="71">
        <f t="shared" si="51"/>
        <v>0</v>
      </c>
      <c r="L153" s="63">
        <f t="shared" si="44"/>
        <v>0</v>
      </c>
    </row>
    <row r="154" spans="2:12" x14ac:dyDescent="0.25">
      <c r="B154" s="10"/>
      <c r="C154" s="10"/>
      <c r="D154" s="7"/>
      <c r="E154" s="7">
        <v>4521</v>
      </c>
      <c r="F154" s="56" t="s">
        <v>164</v>
      </c>
      <c r="G154" s="63">
        <v>22858.63</v>
      </c>
      <c r="H154" s="78">
        <v>24850</v>
      </c>
      <c r="I154" s="78"/>
      <c r="J154" s="78"/>
      <c r="K154" s="58"/>
      <c r="L154" s="63">
        <f t="shared" si="44"/>
        <v>0</v>
      </c>
    </row>
    <row r="155" spans="2:12" x14ac:dyDescent="0.25">
      <c r="B155" s="10"/>
      <c r="C155" s="10"/>
      <c r="D155" s="7">
        <v>453</v>
      </c>
      <c r="E155" s="7"/>
      <c r="F155" s="56" t="s">
        <v>215</v>
      </c>
      <c r="G155" s="71">
        <f>SUM(G156)</f>
        <v>0</v>
      </c>
      <c r="H155" s="71">
        <f t="shared" ref="H155:K155" si="52">SUM(H156)</f>
        <v>6000</v>
      </c>
      <c r="I155" s="71">
        <f t="shared" si="52"/>
        <v>0</v>
      </c>
      <c r="J155" s="71">
        <f t="shared" si="52"/>
        <v>0</v>
      </c>
      <c r="K155" s="71">
        <f t="shared" si="52"/>
        <v>0</v>
      </c>
      <c r="L155" s="63">
        <f t="shared" si="44"/>
        <v>0</v>
      </c>
    </row>
    <row r="156" spans="2:12" x14ac:dyDescent="0.25">
      <c r="B156" s="10"/>
      <c r="C156" s="10"/>
      <c r="D156" s="7"/>
      <c r="E156" s="7">
        <v>4531</v>
      </c>
      <c r="F156" s="56" t="s">
        <v>215</v>
      </c>
      <c r="G156" s="63">
        <v>0</v>
      </c>
      <c r="H156" s="78">
        <v>6000</v>
      </c>
      <c r="I156" s="78"/>
      <c r="J156" s="78"/>
      <c r="K156" s="58"/>
      <c r="L156" s="63">
        <f t="shared" si="44"/>
        <v>0</v>
      </c>
    </row>
    <row r="157" spans="2:12" x14ac:dyDescent="0.25">
      <c r="B157" s="10"/>
      <c r="C157" s="10"/>
      <c r="D157" s="7"/>
      <c r="E157" s="7"/>
      <c r="F157" s="7"/>
      <c r="G157" s="27"/>
      <c r="H157" s="5"/>
      <c r="I157" s="5"/>
      <c r="J157" s="5"/>
      <c r="K157" s="56"/>
      <c r="L157" s="63" t="e">
        <f t="shared" si="44"/>
        <v>#DIV/0!</v>
      </c>
    </row>
    <row r="160" spans="2:12" ht="15" customHeight="1" x14ac:dyDescent="0.25">
      <c r="B160" s="29"/>
      <c r="C160" s="29"/>
      <c r="D160" s="29"/>
      <c r="E160" s="29"/>
      <c r="F160" s="29"/>
      <c r="G160" s="29"/>
      <c r="H160" s="29"/>
      <c r="I160" s="29"/>
      <c r="J160" s="29"/>
      <c r="K160" s="68"/>
      <c r="L160" s="29"/>
    </row>
    <row r="161" spans="2:12" x14ac:dyDescent="0.25">
      <c r="B161" s="29"/>
      <c r="C161" s="29"/>
      <c r="D161" s="29"/>
      <c r="E161" s="29"/>
      <c r="F161" s="29"/>
      <c r="G161" s="29"/>
      <c r="H161" s="29"/>
      <c r="I161" s="29"/>
      <c r="J161" s="29"/>
      <c r="K161" s="68"/>
      <c r="L161" s="29"/>
    </row>
    <row r="162" spans="2:12" ht="4.5" customHeight="1" x14ac:dyDescent="0.25">
      <c r="B162" s="29"/>
      <c r="C162" s="29"/>
      <c r="D162" s="29"/>
      <c r="E162" s="29"/>
      <c r="F162" s="29"/>
      <c r="G162" s="29"/>
      <c r="H162" s="29"/>
      <c r="I162" s="29"/>
      <c r="J162" s="29"/>
      <c r="K162" s="68"/>
      <c r="L162" s="29"/>
    </row>
  </sheetData>
  <mergeCells count="14">
    <mergeCell ref="B113:F113"/>
    <mergeCell ref="B114:F114"/>
    <mergeCell ref="B7:L7"/>
    <mergeCell ref="B8:F8"/>
    <mergeCell ref="B9:F9"/>
    <mergeCell ref="B57:F57"/>
    <mergeCell ref="B58:F58"/>
    <mergeCell ref="B64:L64"/>
    <mergeCell ref="B1:L1"/>
    <mergeCell ref="B2:L2"/>
    <mergeCell ref="B3:L3"/>
    <mergeCell ref="B4:L4"/>
    <mergeCell ref="B5:L5"/>
    <mergeCell ref="B6:L6"/>
  </mergeCells>
  <pageMargins left="0.70866141732283472" right="0.70866141732283472" top="0.35433070866141736" bottom="0.35433070866141736" header="0.31496062992125984" footer="0.31496062992125984"/>
  <pageSetup paperSize="9" scale="64" fitToHeight="0" orientation="landscape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48"/>
  <sheetViews>
    <sheetView workbookViewId="0">
      <selection activeCell="E4" sqref="E4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7" width="25.28515625" customWidth="1"/>
    <col min="8" max="8" width="25.28515625" style="57" customWidth="1"/>
    <col min="9" max="9" width="15.7109375" customWidth="1"/>
  </cols>
  <sheetData>
    <row r="1" spans="2:9" ht="18" x14ac:dyDescent="0.25">
      <c r="B1" s="2"/>
      <c r="C1" s="2"/>
      <c r="D1" s="2"/>
      <c r="E1" s="2"/>
      <c r="F1" s="2"/>
      <c r="G1" s="2"/>
      <c r="H1" s="3"/>
      <c r="I1" s="3"/>
    </row>
    <row r="2" spans="2:9" ht="15.75" customHeight="1" x14ac:dyDescent="0.25">
      <c r="B2" s="104" t="s">
        <v>44</v>
      </c>
      <c r="C2" s="104"/>
      <c r="D2" s="104"/>
      <c r="E2" s="104"/>
      <c r="F2" s="104"/>
      <c r="G2" s="104"/>
      <c r="H2" s="104"/>
      <c r="I2" s="104"/>
    </row>
    <row r="3" spans="2:9" ht="18" x14ac:dyDescent="0.25">
      <c r="B3" s="47"/>
      <c r="C3" s="47"/>
      <c r="D3" s="47"/>
      <c r="E3" s="47"/>
      <c r="F3" s="47"/>
      <c r="G3" s="47"/>
      <c r="H3" s="48"/>
      <c r="I3" s="48"/>
    </row>
    <row r="4" spans="2:9" ht="33.75" customHeight="1" x14ac:dyDescent="0.25">
      <c r="B4" s="32" t="s">
        <v>7</v>
      </c>
      <c r="C4" s="32" t="s">
        <v>207</v>
      </c>
      <c r="D4" s="32" t="s">
        <v>60</v>
      </c>
      <c r="E4" s="32" t="s">
        <v>257</v>
      </c>
      <c r="F4" s="32" t="s">
        <v>217</v>
      </c>
      <c r="G4" s="32" t="s">
        <v>216</v>
      </c>
      <c r="H4" s="32" t="s">
        <v>219</v>
      </c>
      <c r="I4" s="32" t="s">
        <v>28</v>
      </c>
    </row>
    <row r="5" spans="2:9" x14ac:dyDescent="0.25">
      <c r="B5" s="32">
        <v>1</v>
      </c>
      <c r="C5" s="34">
        <v>2</v>
      </c>
      <c r="D5" s="34">
        <v>3</v>
      </c>
      <c r="E5" s="34">
        <v>3</v>
      </c>
      <c r="F5" s="34"/>
      <c r="G5" s="34"/>
      <c r="H5" s="32">
        <v>4</v>
      </c>
      <c r="I5" s="34" t="s">
        <v>202</v>
      </c>
    </row>
    <row r="6" spans="2:9" x14ac:dyDescent="0.25">
      <c r="B6" s="6" t="s">
        <v>54</v>
      </c>
      <c r="C6" s="75">
        <f>SUM(C7,C9,C11,C13,C21,C23)</f>
        <v>12324401.869999999</v>
      </c>
      <c r="D6" s="75">
        <f>SUM(D7,D9,D11,D13,D21,D23)</f>
        <v>11340284</v>
      </c>
      <c r="E6" s="75">
        <f>SUM(E7,E9,E11,E13,E21,E23)</f>
        <v>14219437</v>
      </c>
      <c r="F6" s="75">
        <f t="shared" ref="F6:H6" si="0">SUM(F7,F9,F11,F13,F21,F23)</f>
        <v>17537541</v>
      </c>
      <c r="G6" s="75">
        <f t="shared" si="0"/>
        <v>16977213</v>
      </c>
      <c r="H6" s="60">
        <f t="shared" si="0"/>
        <v>16925380</v>
      </c>
      <c r="I6" s="63">
        <f>F6/E6*100</f>
        <v>123.334988579365</v>
      </c>
    </row>
    <row r="7" spans="2:9" x14ac:dyDescent="0.25">
      <c r="B7" s="6" t="s">
        <v>18</v>
      </c>
      <c r="C7" s="71">
        <f t="shared" ref="C7:H7" si="1">SUM(C8)</f>
        <v>750000</v>
      </c>
      <c r="D7" s="71">
        <f t="shared" si="1"/>
        <v>265446</v>
      </c>
      <c r="E7" s="71">
        <f t="shared" si="1"/>
        <v>1000000</v>
      </c>
      <c r="F7" s="71">
        <f t="shared" si="1"/>
        <v>800000</v>
      </c>
      <c r="G7" s="71">
        <f t="shared" si="1"/>
        <v>800000</v>
      </c>
      <c r="H7" s="71">
        <f t="shared" si="1"/>
        <v>800000</v>
      </c>
      <c r="I7" s="63">
        <f t="shared" ref="I7:I44" si="2">F7/E7*100</f>
        <v>80</v>
      </c>
    </row>
    <row r="8" spans="2:9" x14ac:dyDescent="0.25">
      <c r="B8" s="18" t="s">
        <v>19</v>
      </c>
      <c r="C8" s="71">
        <v>750000</v>
      </c>
      <c r="D8" s="71">
        <v>265446</v>
      </c>
      <c r="E8" s="71">
        <v>1000000</v>
      </c>
      <c r="F8" s="71">
        <v>800000</v>
      </c>
      <c r="G8" s="71">
        <v>800000</v>
      </c>
      <c r="H8" s="71">
        <v>800000</v>
      </c>
      <c r="I8" s="63">
        <f t="shared" si="2"/>
        <v>80</v>
      </c>
    </row>
    <row r="9" spans="2:9" x14ac:dyDescent="0.25">
      <c r="B9" s="6" t="s">
        <v>24</v>
      </c>
      <c r="C9" s="71">
        <f t="shared" ref="C9:H9" si="3">SUM(C10)</f>
        <v>6874888.3099999996</v>
      </c>
      <c r="D9" s="71">
        <f t="shared" si="3"/>
        <v>6376948</v>
      </c>
      <c r="E9" s="71">
        <f t="shared" si="3"/>
        <v>7751384</v>
      </c>
      <c r="F9" s="71">
        <f t="shared" si="3"/>
        <v>9087835</v>
      </c>
      <c r="G9" s="71">
        <f t="shared" si="3"/>
        <v>7889000</v>
      </c>
      <c r="H9" s="71">
        <f t="shared" si="3"/>
        <v>7891500</v>
      </c>
      <c r="I9" s="63">
        <f t="shared" si="2"/>
        <v>117.24145004298587</v>
      </c>
    </row>
    <row r="10" spans="2:9" x14ac:dyDescent="0.25">
      <c r="B10" s="20" t="s">
        <v>25</v>
      </c>
      <c r="C10" s="71">
        <v>6874888.3099999996</v>
      </c>
      <c r="D10" s="71">
        <v>6376948</v>
      </c>
      <c r="E10" s="71">
        <v>7751384</v>
      </c>
      <c r="F10" s="71">
        <v>9087835</v>
      </c>
      <c r="G10" s="71">
        <v>7889000</v>
      </c>
      <c r="H10" s="71">
        <v>7891500</v>
      </c>
      <c r="I10" s="63">
        <f t="shared" si="2"/>
        <v>117.24145004298587</v>
      </c>
    </row>
    <row r="11" spans="2:9" x14ac:dyDescent="0.25">
      <c r="B11" s="6" t="s">
        <v>165</v>
      </c>
      <c r="C11" s="71">
        <f t="shared" ref="C11:H11" si="4">SUM(C12)</f>
        <v>4213064.04</v>
      </c>
      <c r="D11" s="71">
        <f t="shared" si="4"/>
        <v>4258434</v>
      </c>
      <c r="E11" s="71">
        <f t="shared" si="4"/>
        <v>4725000</v>
      </c>
      <c r="F11" s="71">
        <f t="shared" si="4"/>
        <v>5677351</v>
      </c>
      <c r="G11" s="71">
        <f t="shared" si="4"/>
        <v>4937879</v>
      </c>
      <c r="H11" s="71">
        <f t="shared" si="4"/>
        <v>4986879</v>
      </c>
      <c r="I11" s="63">
        <f t="shared" si="2"/>
        <v>120.15557671957673</v>
      </c>
    </row>
    <row r="12" spans="2:9" x14ac:dyDescent="0.25">
      <c r="B12" s="20" t="s">
        <v>166</v>
      </c>
      <c r="C12" s="71">
        <v>4213064.04</v>
      </c>
      <c r="D12" s="71">
        <v>4258434</v>
      </c>
      <c r="E12" s="71">
        <v>4725000</v>
      </c>
      <c r="F12" s="71">
        <v>5677351</v>
      </c>
      <c r="G12" s="71">
        <v>4937879</v>
      </c>
      <c r="H12" s="71">
        <v>4986879</v>
      </c>
      <c r="I12" s="63">
        <f t="shared" si="2"/>
        <v>120.15557671957673</v>
      </c>
    </row>
    <row r="13" spans="2:9" x14ac:dyDescent="0.25">
      <c r="B13" s="6" t="s">
        <v>167</v>
      </c>
      <c r="C13" s="71">
        <f>SUM(C14:C18)</f>
        <v>468282.62</v>
      </c>
      <c r="D13" s="71">
        <f t="shared" ref="D13:H13" si="5">SUM(D14:D18)</f>
        <v>343027</v>
      </c>
      <c r="E13" s="71">
        <f t="shared" si="5"/>
        <v>649670</v>
      </c>
      <c r="F13" s="71">
        <f t="shared" si="5"/>
        <v>1832355</v>
      </c>
      <c r="G13" s="71">
        <f t="shared" si="5"/>
        <v>3285334</v>
      </c>
      <c r="H13" s="71">
        <f t="shared" si="5"/>
        <v>3182001</v>
      </c>
      <c r="I13" s="63">
        <f t="shared" si="2"/>
        <v>282.04396078008836</v>
      </c>
    </row>
    <row r="14" spans="2:9" x14ac:dyDescent="0.25">
      <c r="B14" s="85" t="s">
        <v>231</v>
      </c>
      <c r="C14" s="71"/>
      <c r="D14" s="71"/>
      <c r="E14" s="71"/>
      <c r="F14" s="71">
        <v>105200</v>
      </c>
      <c r="G14" s="71">
        <v>105200</v>
      </c>
      <c r="H14" s="71">
        <v>105200</v>
      </c>
      <c r="I14" s="63"/>
    </row>
    <row r="15" spans="2:9" x14ac:dyDescent="0.25">
      <c r="B15" s="20" t="s">
        <v>168</v>
      </c>
      <c r="C15" s="63">
        <v>800</v>
      </c>
      <c r="D15" s="71"/>
      <c r="E15" s="78">
        <v>196976</v>
      </c>
      <c r="F15" s="78"/>
      <c r="G15" s="78"/>
      <c r="H15" s="58"/>
      <c r="I15" s="63">
        <f t="shared" si="2"/>
        <v>0</v>
      </c>
    </row>
    <row r="16" spans="2:9" x14ac:dyDescent="0.25">
      <c r="B16" s="20" t="s">
        <v>169</v>
      </c>
      <c r="C16" s="63">
        <v>467482.62</v>
      </c>
      <c r="D16" s="71">
        <v>343027</v>
      </c>
      <c r="E16" s="78">
        <v>452694</v>
      </c>
      <c r="F16" s="78">
        <v>163128</v>
      </c>
      <c r="G16" s="78">
        <v>150000</v>
      </c>
      <c r="H16" s="58">
        <v>75000</v>
      </c>
      <c r="I16" s="63">
        <f t="shared" si="2"/>
        <v>36.034937507455368</v>
      </c>
    </row>
    <row r="17" spans="2:9" ht="25.5" x14ac:dyDescent="0.25">
      <c r="B17" s="20" t="s">
        <v>232</v>
      </c>
      <c r="C17" s="63"/>
      <c r="D17" s="71"/>
      <c r="E17" s="78"/>
      <c r="F17" s="78">
        <v>20000</v>
      </c>
      <c r="G17" s="78">
        <v>20000</v>
      </c>
      <c r="H17" s="58">
        <v>20000</v>
      </c>
      <c r="I17" s="63"/>
    </row>
    <row r="18" spans="2:9" x14ac:dyDescent="0.25">
      <c r="B18" s="20" t="s">
        <v>170</v>
      </c>
      <c r="C18" s="63"/>
      <c r="D18" s="71"/>
      <c r="E18" s="78">
        <v>0</v>
      </c>
      <c r="F18" s="78">
        <v>1544027</v>
      </c>
      <c r="G18" s="78">
        <v>3010134</v>
      </c>
      <c r="H18" s="58">
        <v>2981801</v>
      </c>
      <c r="I18" s="63"/>
    </row>
    <row r="19" spans="2:9" x14ac:dyDescent="0.25">
      <c r="B19" s="20" t="s">
        <v>240</v>
      </c>
      <c r="C19" s="63"/>
      <c r="D19" s="71"/>
      <c r="E19" s="78"/>
      <c r="F19" s="78">
        <v>1537227</v>
      </c>
      <c r="G19" s="78">
        <v>3003334</v>
      </c>
      <c r="H19" s="58">
        <v>2975001</v>
      </c>
      <c r="I19" s="63"/>
    </row>
    <row r="20" spans="2:9" ht="25.5" x14ac:dyDescent="0.25">
      <c r="B20" s="20" t="s">
        <v>241</v>
      </c>
      <c r="C20" s="63"/>
      <c r="D20" s="71"/>
      <c r="E20" s="78"/>
      <c r="F20" s="78">
        <v>6800</v>
      </c>
      <c r="G20" s="78">
        <v>6800</v>
      </c>
      <c r="H20" s="58">
        <v>6800</v>
      </c>
      <c r="I20" s="63"/>
    </row>
    <row r="21" spans="2:9" x14ac:dyDescent="0.25">
      <c r="B21" s="6" t="s">
        <v>173</v>
      </c>
      <c r="C21" s="71">
        <f t="shared" ref="C21" si="6">SUM(C22)</f>
        <v>5494.9</v>
      </c>
      <c r="D21" s="71">
        <f t="shared" ref="D21" si="7">SUM(D22)</f>
        <v>3523</v>
      </c>
      <c r="E21" s="71">
        <f t="shared" ref="E21:H21" si="8">SUM(E22)</f>
        <v>2428</v>
      </c>
      <c r="F21" s="71">
        <f t="shared" si="8"/>
        <v>0</v>
      </c>
      <c r="G21" s="71">
        <f t="shared" si="8"/>
        <v>0</v>
      </c>
      <c r="H21" s="71">
        <f t="shared" si="8"/>
        <v>0</v>
      </c>
      <c r="I21" s="63">
        <f t="shared" si="2"/>
        <v>0</v>
      </c>
    </row>
    <row r="22" spans="2:9" x14ac:dyDescent="0.25">
      <c r="B22" s="20" t="s">
        <v>174</v>
      </c>
      <c r="C22" s="71">
        <v>5494.9</v>
      </c>
      <c r="D22" s="71">
        <v>3523</v>
      </c>
      <c r="E22" s="71">
        <v>2428</v>
      </c>
      <c r="F22" s="71"/>
      <c r="G22" s="71"/>
      <c r="H22" s="71"/>
      <c r="I22" s="63">
        <f t="shared" si="2"/>
        <v>0</v>
      </c>
    </row>
    <row r="23" spans="2:9" ht="38.25" x14ac:dyDescent="0.25">
      <c r="B23" s="13" t="s">
        <v>171</v>
      </c>
      <c r="C23" s="71">
        <f t="shared" ref="C23:H23" si="9">SUM(C24)</f>
        <v>12672</v>
      </c>
      <c r="D23" s="71">
        <f t="shared" si="9"/>
        <v>92906</v>
      </c>
      <c r="E23" s="71">
        <f t="shared" si="9"/>
        <v>90955</v>
      </c>
      <c r="F23" s="71">
        <f t="shared" si="9"/>
        <v>140000</v>
      </c>
      <c r="G23" s="71">
        <f t="shared" si="9"/>
        <v>65000</v>
      </c>
      <c r="H23" s="71">
        <f t="shared" si="9"/>
        <v>65000</v>
      </c>
      <c r="I23" s="63">
        <f t="shared" si="2"/>
        <v>153.92226925402673</v>
      </c>
    </row>
    <row r="24" spans="2:9" ht="38.25" x14ac:dyDescent="0.25">
      <c r="B24" s="20" t="s">
        <v>172</v>
      </c>
      <c r="C24" s="63">
        <v>12672</v>
      </c>
      <c r="D24" s="71">
        <v>92906</v>
      </c>
      <c r="E24" s="78">
        <v>90955</v>
      </c>
      <c r="F24" s="78">
        <v>140000</v>
      </c>
      <c r="G24" s="78">
        <v>65000</v>
      </c>
      <c r="H24" s="78">
        <v>65000</v>
      </c>
      <c r="I24" s="63">
        <f t="shared" si="2"/>
        <v>153.92226925402673</v>
      </c>
    </row>
    <row r="25" spans="2:9" x14ac:dyDescent="0.25">
      <c r="B25" s="20"/>
      <c r="C25" s="63"/>
      <c r="D25" s="71"/>
      <c r="E25" s="78"/>
      <c r="F25" s="78"/>
      <c r="G25" s="78"/>
      <c r="H25" s="58"/>
      <c r="I25" s="63"/>
    </row>
    <row r="26" spans="2:9" ht="15.75" customHeight="1" x14ac:dyDescent="0.25">
      <c r="B26" s="6" t="s">
        <v>55</v>
      </c>
      <c r="C26" s="74">
        <f t="shared" ref="C26" si="10">SUM(C27,C29,C31,C33,C41,C43)</f>
        <v>13739156.92</v>
      </c>
      <c r="D26" s="74">
        <f t="shared" ref="D26:E26" si="11">SUM(D27,D29,D31,D33,D41,D43)</f>
        <v>11331347</v>
      </c>
      <c r="E26" s="74">
        <f t="shared" si="11"/>
        <v>14219437</v>
      </c>
      <c r="F26" s="74">
        <f t="shared" ref="F26:H26" si="12">SUM(F27,F29,F31,F33,F41,F43)</f>
        <v>17537541</v>
      </c>
      <c r="G26" s="74">
        <f>SUM(G27,G29,G31,G33,G41,G43)</f>
        <v>16977213</v>
      </c>
      <c r="H26" s="74">
        <f t="shared" si="12"/>
        <v>16925380</v>
      </c>
      <c r="I26" s="64">
        <f t="shared" si="2"/>
        <v>123.334988579365</v>
      </c>
    </row>
    <row r="27" spans="2:9" ht="15.75" customHeight="1" x14ac:dyDescent="0.25">
      <c r="B27" s="6" t="s">
        <v>18</v>
      </c>
      <c r="C27" s="71">
        <f t="shared" ref="C27:H27" si="13">SUM(C28)</f>
        <v>750000</v>
      </c>
      <c r="D27" s="71">
        <f t="shared" si="13"/>
        <v>265446</v>
      </c>
      <c r="E27" s="71">
        <f t="shared" si="13"/>
        <v>1000000</v>
      </c>
      <c r="F27" s="71">
        <f t="shared" si="13"/>
        <v>800000</v>
      </c>
      <c r="G27" s="71">
        <f t="shared" si="13"/>
        <v>800000</v>
      </c>
      <c r="H27" s="71">
        <f t="shared" si="13"/>
        <v>800000</v>
      </c>
      <c r="I27" s="63">
        <f t="shared" si="2"/>
        <v>80</v>
      </c>
    </row>
    <row r="28" spans="2:9" x14ac:dyDescent="0.25">
      <c r="B28" s="18" t="s">
        <v>19</v>
      </c>
      <c r="C28" s="71">
        <v>750000</v>
      </c>
      <c r="D28" s="71">
        <v>265446</v>
      </c>
      <c r="E28" s="71">
        <v>1000000</v>
      </c>
      <c r="F28" s="71">
        <v>800000</v>
      </c>
      <c r="G28" s="71">
        <v>800000</v>
      </c>
      <c r="H28" s="71">
        <v>800000</v>
      </c>
      <c r="I28" s="63">
        <f t="shared" si="2"/>
        <v>80</v>
      </c>
    </row>
    <row r="29" spans="2:9" x14ac:dyDescent="0.25">
      <c r="B29" s="6" t="s">
        <v>24</v>
      </c>
      <c r="C29" s="71">
        <f t="shared" ref="C29:H29" si="14">SUM(C30)</f>
        <v>7457275.7699999996</v>
      </c>
      <c r="D29" s="71">
        <f t="shared" si="14"/>
        <v>6376475</v>
      </c>
      <c r="E29" s="71">
        <f t="shared" si="14"/>
        <v>7751384</v>
      </c>
      <c r="F29" s="71">
        <f t="shared" si="14"/>
        <v>9087835</v>
      </c>
      <c r="G29" s="71">
        <f t="shared" si="14"/>
        <v>7889000</v>
      </c>
      <c r="H29" s="71">
        <f t="shared" si="14"/>
        <v>7891500</v>
      </c>
      <c r="I29" s="63">
        <f t="shared" si="2"/>
        <v>117.24145004298587</v>
      </c>
    </row>
    <row r="30" spans="2:9" x14ac:dyDescent="0.25">
      <c r="B30" s="20" t="s">
        <v>25</v>
      </c>
      <c r="C30" s="71">
        <v>7457275.7699999996</v>
      </c>
      <c r="D30" s="71">
        <f>5898847+477628</f>
        <v>6376475</v>
      </c>
      <c r="E30" s="71">
        <v>7751384</v>
      </c>
      <c r="F30" s="71">
        <v>9087835</v>
      </c>
      <c r="G30" s="71">
        <v>7889000</v>
      </c>
      <c r="H30" s="71">
        <v>7891500</v>
      </c>
      <c r="I30" s="63">
        <f t="shared" si="2"/>
        <v>117.24145004298587</v>
      </c>
    </row>
    <row r="31" spans="2:9" x14ac:dyDescent="0.25">
      <c r="B31" s="6" t="s">
        <v>165</v>
      </c>
      <c r="C31" s="71">
        <f t="shared" ref="C31:H31" si="15">SUM(C32)</f>
        <v>5054165.7300000004</v>
      </c>
      <c r="D31" s="71">
        <f t="shared" si="15"/>
        <v>4249970</v>
      </c>
      <c r="E31" s="71">
        <f t="shared" si="15"/>
        <v>4725000</v>
      </c>
      <c r="F31" s="71">
        <f t="shared" si="15"/>
        <v>5677351</v>
      </c>
      <c r="G31" s="71">
        <f t="shared" si="15"/>
        <v>4937879</v>
      </c>
      <c r="H31" s="71">
        <f t="shared" si="15"/>
        <v>4986879</v>
      </c>
      <c r="I31" s="63">
        <f t="shared" si="2"/>
        <v>120.15557671957673</v>
      </c>
    </row>
    <row r="32" spans="2:9" x14ac:dyDescent="0.25">
      <c r="B32" s="20" t="s">
        <v>166</v>
      </c>
      <c r="C32" s="71">
        <v>5054165.7300000004</v>
      </c>
      <c r="D32" s="71">
        <f>4028453+221517</f>
        <v>4249970</v>
      </c>
      <c r="E32" s="71">
        <v>4725000</v>
      </c>
      <c r="F32" s="71">
        <v>5677351</v>
      </c>
      <c r="G32" s="71">
        <v>4937879</v>
      </c>
      <c r="H32" s="71">
        <v>4986879</v>
      </c>
      <c r="I32" s="63">
        <f t="shared" si="2"/>
        <v>120.15557671957673</v>
      </c>
    </row>
    <row r="33" spans="2:12" x14ac:dyDescent="0.25">
      <c r="B33" s="6" t="s">
        <v>167</v>
      </c>
      <c r="C33" s="71">
        <f>SUM(C34:C38)</f>
        <v>458292.28</v>
      </c>
      <c r="D33" s="71">
        <f t="shared" ref="D33:H33" si="16">SUM(D34:D38)</f>
        <v>343027</v>
      </c>
      <c r="E33" s="71">
        <f t="shared" si="16"/>
        <v>649670</v>
      </c>
      <c r="F33" s="71">
        <f t="shared" si="16"/>
        <v>1832355</v>
      </c>
      <c r="G33" s="71">
        <f t="shared" si="16"/>
        <v>3285334</v>
      </c>
      <c r="H33" s="71">
        <f t="shared" si="16"/>
        <v>3182001</v>
      </c>
      <c r="I33" s="63">
        <f t="shared" si="2"/>
        <v>282.04396078008836</v>
      </c>
    </row>
    <row r="34" spans="2:12" x14ac:dyDescent="0.25">
      <c r="B34" s="85" t="s">
        <v>231</v>
      </c>
      <c r="C34" s="71"/>
      <c r="D34" s="71"/>
      <c r="E34" s="71"/>
      <c r="F34" s="71">
        <v>105200</v>
      </c>
      <c r="G34" s="71">
        <v>105200</v>
      </c>
      <c r="H34" s="71">
        <v>105200</v>
      </c>
      <c r="I34" s="63"/>
    </row>
    <row r="35" spans="2:12" x14ac:dyDescent="0.25">
      <c r="B35" s="20" t="s">
        <v>168</v>
      </c>
      <c r="C35" s="71">
        <v>800</v>
      </c>
      <c r="D35" s="71"/>
      <c r="E35" s="71">
        <v>196976</v>
      </c>
      <c r="F35" s="71"/>
      <c r="G35" s="71"/>
      <c r="H35" s="71"/>
      <c r="I35" s="63">
        <f t="shared" si="2"/>
        <v>0</v>
      </c>
    </row>
    <row r="36" spans="2:12" x14ac:dyDescent="0.25">
      <c r="B36" s="20" t="s">
        <v>169</v>
      </c>
      <c r="C36" s="71">
        <v>457492.28</v>
      </c>
      <c r="D36" s="71">
        <f>301649+41378</f>
        <v>343027</v>
      </c>
      <c r="E36" s="71">
        <v>452694</v>
      </c>
      <c r="F36" s="71">
        <v>163128</v>
      </c>
      <c r="G36" s="71">
        <v>150000</v>
      </c>
      <c r="H36" s="71">
        <v>75000</v>
      </c>
      <c r="I36" s="63">
        <f t="shared" si="2"/>
        <v>36.034937507455368</v>
      </c>
    </row>
    <row r="37" spans="2:12" ht="25.5" x14ac:dyDescent="0.25">
      <c r="B37" s="20" t="s">
        <v>232</v>
      </c>
      <c r="C37" s="63"/>
      <c r="D37" s="71"/>
      <c r="E37" s="78"/>
      <c r="F37" s="78">
        <v>20000</v>
      </c>
      <c r="G37" s="78">
        <v>20000</v>
      </c>
      <c r="H37" s="58">
        <v>20000</v>
      </c>
      <c r="I37" s="63"/>
    </row>
    <row r="38" spans="2:12" x14ac:dyDescent="0.25">
      <c r="B38" s="20" t="s">
        <v>170</v>
      </c>
      <c r="C38" s="71">
        <v>0</v>
      </c>
      <c r="D38" s="71"/>
      <c r="E38" s="71">
        <v>0</v>
      </c>
      <c r="F38" s="71">
        <v>1544027</v>
      </c>
      <c r="G38" s="71">
        <v>3010134</v>
      </c>
      <c r="H38" s="71">
        <v>2981801</v>
      </c>
      <c r="I38" s="63"/>
    </row>
    <row r="39" spans="2:12" hidden="1" x14ac:dyDescent="0.25">
      <c r="B39" s="20" t="s">
        <v>240</v>
      </c>
      <c r="C39" s="63"/>
      <c r="D39" s="71"/>
      <c r="E39" s="78"/>
      <c r="F39" s="78">
        <v>1537227</v>
      </c>
      <c r="G39" s="78">
        <v>3003334</v>
      </c>
      <c r="H39" s="58">
        <v>728855</v>
      </c>
      <c r="I39" s="63"/>
    </row>
    <row r="40" spans="2:12" ht="25.5" hidden="1" x14ac:dyDescent="0.25">
      <c r="B40" s="20" t="s">
        <v>241</v>
      </c>
      <c r="C40" s="63"/>
      <c r="D40" s="71"/>
      <c r="E40" s="78"/>
      <c r="F40" s="78">
        <v>6800</v>
      </c>
      <c r="G40" s="78">
        <v>6800</v>
      </c>
      <c r="H40" s="58">
        <v>6800</v>
      </c>
      <c r="I40" s="63"/>
    </row>
    <row r="41" spans="2:12" x14ac:dyDescent="0.25">
      <c r="B41" s="6" t="s">
        <v>173</v>
      </c>
      <c r="C41" s="71">
        <f t="shared" ref="C41:H41" si="17">SUM(C42)</f>
        <v>6751.14</v>
      </c>
      <c r="D41" s="71">
        <f t="shared" si="17"/>
        <v>3523</v>
      </c>
      <c r="E41" s="71">
        <f t="shared" si="17"/>
        <v>2428</v>
      </c>
      <c r="F41" s="71">
        <f t="shared" si="17"/>
        <v>0</v>
      </c>
      <c r="G41" s="71">
        <f t="shared" si="17"/>
        <v>0</v>
      </c>
      <c r="H41" s="71">
        <f t="shared" si="17"/>
        <v>0</v>
      </c>
      <c r="I41" s="63">
        <f t="shared" si="2"/>
        <v>0</v>
      </c>
    </row>
    <row r="42" spans="2:12" x14ac:dyDescent="0.25">
      <c r="B42" s="20" t="s">
        <v>174</v>
      </c>
      <c r="C42" s="71">
        <v>6751.14</v>
      </c>
      <c r="D42" s="71">
        <v>3523</v>
      </c>
      <c r="E42" s="71">
        <v>2428</v>
      </c>
      <c r="F42" s="71"/>
      <c r="G42" s="71"/>
      <c r="H42" s="71"/>
      <c r="I42" s="63">
        <f t="shared" si="2"/>
        <v>0</v>
      </c>
    </row>
    <row r="43" spans="2:12" ht="38.25" x14ac:dyDescent="0.25">
      <c r="B43" s="13" t="s">
        <v>171</v>
      </c>
      <c r="C43" s="71">
        <f t="shared" ref="C43:H43" si="18">SUM(C44)</f>
        <v>12672</v>
      </c>
      <c r="D43" s="71">
        <f t="shared" si="18"/>
        <v>92906</v>
      </c>
      <c r="E43" s="71">
        <f t="shared" si="18"/>
        <v>90955</v>
      </c>
      <c r="F43" s="71">
        <f t="shared" si="18"/>
        <v>140000</v>
      </c>
      <c r="G43" s="71">
        <f t="shared" si="18"/>
        <v>65000</v>
      </c>
      <c r="H43" s="71">
        <f t="shared" si="18"/>
        <v>65000</v>
      </c>
      <c r="I43" s="63">
        <f t="shared" si="2"/>
        <v>153.92226925402673</v>
      </c>
    </row>
    <row r="44" spans="2:12" ht="38.25" x14ac:dyDescent="0.25">
      <c r="B44" s="20" t="s">
        <v>172</v>
      </c>
      <c r="C44" s="63">
        <v>12672</v>
      </c>
      <c r="D44" s="71">
        <v>92906</v>
      </c>
      <c r="E44" s="78">
        <v>90955</v>
      </c>
      <c r="F44" s="78">
        <v>140000</v>
      </c>
      <c r="G44" s="78">
        <v>65000</v>
      </c>
      <c r="H44" s="58">
        <v>65000</v>
      </c>
      <c r="I44" s="63">
        <f t="shared" si="2"/>
        <v>153.92226925402673</v>
      </c>
    </row>
    <row r="46" spans="2:12" ht="15" customHeight="1" x14ac:dyDescent="0.25">
      <c r="B46" s="29"/>
      <c r="C46" s="29"/>
      <c r="D46" s="29"/>
      <c r="E46" s="29"/>
      <c r="F46" s="29"/>
      <c r="G46" s="29"/>
      <c r="H46" s="68"/>
      <c r="I46" s="29"/>
      <c r="J46" s="29"/>
      <c r="K46" s="29"/>
      <c r="L46" s="29"/>
    </row>
    <row r="47" spans="2:12" x14ac:dyDescent="0.25">
      <c r="B47" s="29"/>
      <c r="C47" s="29"/>
      <c r="D47" s="29"/>
      <c r="E47" s="29"/>
      <c r="F47" s="29"/>
      <c r="G47" s="29"/>
      <c r="H47" s="68"/>
      <c r="I47" s="29"/>
      <c r="J47" s="29"/>
      <c r="K47" s="29"/>
      <c r="L47" s="29"/>
    </row>
    <row r="48" spans="2:12" x14ac:dyDescent="0.25">
      <c r="B48" s="29"/>
      <c r="C48" s="29"/>
      <c r="D48" s="29"/>
      <c r="E48" s="29"/>
      <c r="F48" s="29"/>
      <c r="G48" s="29"/>
      <c r="H48" s="68"/>
      <c r="I48" s="29"/>
      <c r="J48" s="29"/>
      <c r="K48" s="29"/>
      <c r="L48" s="29"/>
    </row>
  </sheetData>
  <mergeCells count="1">
    <mergeCell ref="B2:I2"/>
  </mergeCells>
  <phoneticPr fontId="21" type="noConversion"/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12"/>
  <sheetViews>
    <sheetView workbookViewId="0">
      <selection activeCell="C5" sqref="C5"/>
    </sheetView>
  </sheetViews>
  <sheetFormatPr defaultRowHeight="15" x14ac:dyDescent="0.25"/>
  <cols>
    <col min="2" max="2" width="37.7109375" customWidth="1"/>
    <col min="3" max="3" width="25.28515625" customWidth="1"/>
    <col min="4" max="4" width="25.28515625" hidden="1" customWidth="1"/>
    <col min="5" max="8" width="25.28515625" customWidth="1"/>
    <col min="9" max="9" width="15.7109375" customWidth="1"/>
  </cols>
  <sheetData>
    <row r="1" spans="2:9" ht="18" x14ac:dyDescent="0.25">
      <c r="B1" s="2"/>
      <c r="C1" s="2"/>
      <c r="D1" s="2"/>
      <c r="E1" s="2"/>
      <c r="F1" s="2"/>
      <c r="G1" s="2"/>
      <c r="H1" s="3"/>
      <c r="I1" s="3"/>
    </row>
    <row r="2" spans="2:9" ht="15.75" customHeight="1" x14ac:dyDescent="0.25">
      <c r="B2" s="104" t="s">
        <v>45</v>
      </c>
      <c r="C2" s="104"/>
      <c r="D2" s="104"/>
      <c r="E2" s="104"/>
      <c r="F2" s="104"/>
      <c r="G2" s="104"/>
      <c r="H2" s="104"/>
      <c r="I2" s="104"/>
    </row>
    <row r="3" spans="2:9" ht="18" x14ac:dyDescent="0.25">
      <c r="B3" s="47"/>
      <c r="C3" s="47"/>
      <c r="D3" s="47"/>
      <c r="E3" s="47"/>
      <c r="F3" s="47"/>
      <c r="G3" s="47"/>
      <c r="H3" s="48"/>
      <c r="I3" s="48"/>
    </row>
    <row r="4" spans="2:9" ht="25.5" x14ac:dyDescent="0.25">
      <c r="B4" s="32" t="s">
        <v>7</v>
      </c>
      <c r="C4" s="32" t="s">
        <v>258</v>
      </c>
      <c r="D4" s="32" t="s">
        <v>60</v>
      </c>
      <c r="E4" s="32" t="s">
        <v>257</v>
      </c>
      <c r="F4" s="32" t="s">
        <v>217</v>
      </c>
      <c r="G4" s="32" t="s">
        <v>216</v>
      </c>
      <c r="H4" s="32" t="s">
        <v>219</v>
      </c>
      <c r="I4" s="32" t="s">
        <v>28</v>
      </c>
    </row>
    <row r="5" spans="2:9" x14ac:dyDescent="0.25">
      <c r="B5" s="34">
        <v>1</v>
      </c>
      <c r="C5" s="34">
        <v>2</v>
      </c>
      <c r="D5" s="34">
        <v>3</v>
      </c>
      <c r="E5" s="34">
        <v>3</v>
      </c>
      <c r="F5" s="34">
        <v>4</v>
      </c>
      <c r="G5" s="34">
        <v>5</v>
      </c>
      <c r="H5" s="34">
        <v>6</v>
      </c>
      <c r="I5" s="34" t="s">
        <v>201</v>
      </c>
    </row>
    <row r="6" spans="2:9" ht="15.75" customHeight="1" x14ac:dyDescent="0.25">
      <c r="B6" s="6" t="s">
        <v>55</v>
      </c>
      <c r="C6" s="71">
        <f t="shared" ref="C6:H7" si="0">SUM(C7)</f>
        <v>13739156.92</v>
      </c>
      <c r="D6" s="71">
        <f t="shared" si="0"/>
        <v>11331347</v>
      </c>
      <c r="E6" s="71">
        <f t="shared" si="0"/>
        <v>14219437</v>
      </c>
      <c r="F6" s="71">
        <f t="shared" si="0"/>
        <v>17537541</v>
      </c>
      <c r="G6" s="71">
        <f t="shared" si="0"/>
        <v>16977213</v>
      </c>
      <c r="H6" s="71">
        <f t="shared" si="0"/>
        <v>16925380</v>
      </c>
      <c r="I6" s="63">
        <f>F6/E6*100</f>
        <v>123.334988579365</v>
      </c>
    </row>
    <row r="7" spans="2:9" ht="15.75" customHeight="1" x14ac:dyDescent="0.25">
      <c r="B7" s="6" t="s">
        <v>175</v>
      </c>
      <c r="C7" s="71">
        <f t="shared" si="0"/>
        <v>13739156.92</v>
      </c>
      <c r="D7" s="71">
        <f t="shared" si="0"/>
        <v>11331347</v>
      </c>
      <c r="E7" s="71">
        <f t="shared" si="0"/>
        <v>14219437</v>
      </c>
      <c r="F7" s="71">
        <f t="shared" si="0"/>
        <v>17537541</v>
      </c>
      <c r="G7" s="71">
        <f t="shared" si="0"/>
        <v>16977213</v>
      </c>
      <c r="H7" s="71">
        <f t="shared" si="0"/>
        <v>16925380</v>
      </c>
      <c r="I7" s="63">
        <f t="shared" ref="I7:I8" si="1">F7/E7*100</f>
        <v>123.334988579365</v>
      </c>
    </row>
    <row r="8" spans="2:9" x14ac:dyDescent="0.25">
      <c r="B8" s="12" t="s">
        <v>176</v>
      </c>
      <c r="C8" s="63">
        <v>13739156.92</v>
      </c>
      <c r="D8" s="71">
        <v>11331347</v>
      </c>
      <c r="E8" s="71">
        <v>14219437</v>
      </c>
      <c r="F8" s="71">
        <v>17537541</v>
      </c>
      <c r="G8" s="71">
        <v>16977213</v>
      </c>
      <c r="H8" s="58">
        <v>16925380</v>
      </c>
      <c r="I8" s="63">
        <f t="shared" si="1"/>
        <v>123.334988579365</v>
      </c>
    </row>
    <row r="10" spans="2:9" x14ac:dyDescent="0.25">
      <c r="B10" s="29"/>
      <c r="C10" s="29"/>
      <c r="D10" s="29"/>
      <c r="E10" s="29"/>
      <c r="F10" s="29"/>
      <c r="G10" s="29"/>
      <c r="H10" s="29"/>
      <c r="I10" s="29"/>
    </row>
    <row r="11" spans="2:9" x14ac:dyDescent="0.25">
      <c r="B11" s="29"/>
      <c r="C11" s="29"/>
      <c r="D11" s="29"/>
      <c r="E11" s="29"/>
      <c r="F11" s="29"/>
      <c r="G11" s="29"/>
      <c r="H11" s="29"/>
      <c r="I11" s="29"/>
    </row>
    <row r="12" spans="2:9" x14ac:dyDescent="0.25">
      <c r="B12" s="29"/>
      <c r="C12" s="29"/>
      <c r="D12" s="29"/>
      <c r="E12" s="29"/>
      <c r="F12" s="29"/>
      <c r="G12" s="29"/>
      <c r="H12" s="29"/>
      <c r="I12" s="29"/>
    </row>
  </sheetData>
  <mergeCells count="1">
    <mergeCell ref="B2:I2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N22"/>
  <sheetViews>
    <sheetView workbookViewId="0">
      <selection activeCell="H7" sqref="H7"/>
    </sheetView>
  </sheetViews>
  <sheetFormatPr defaultRowHeight="15" x14ac:dyDescent="0.25"/>
  <cols>
    <col min="1" max="1" width="3.85546875" customWidth="1"/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8" width="25.28515625" customWidth="1"/>
    <col min="9" max="9" width="25.28515625" hidden="1" customWidth="1"/>
    <col min="10" max="12" width="25.28515625" customWidth="1"/>
    <col min="13" max="13" width="15.7109375" customWidth="1"/>
    <col min="14" max="14" width="14.28515625" customWidth="1"/>
  </cols>
  <sheetData>
    <row r="1" spans="2:14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4" ht="15.75" customHeight="1" x14ac:dyDescent="0.25">
      <c r="B2" s="104" t="s">
        <v>11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2:14" ht="18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8"/>
      <c r="M3" s="48"/>
      <c r="N3" s="48"/>
    </row>
    <row r="4" spans="2:14" ht="18" customHeight="1" x14ac:dyDescent="0.25">
      <c r="B4" s="104" t="s">
        <v>62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2:14" ht="15.75" customHeight="1" x14ac:dyDescent="0.25">
      <c r="B5" s="104" t="s">
        <v>46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</row>
    <row r="6" spans="2:14" ht="18" x14ac:dyDescent="0.25">
      <c r="B6" s="47"/>
      <c r="C6" s="47"/>
      <c r="D6" s="47"/>
      <c r="E6" s="47"/>
      <c r="F6" s="47"/>
      <c r="G6" s="47"/>
      <c r="H6" s="47"/>
      <c r="I6" s="47"/>
      <c r="J6" s="47"/>
      <c r="K6" s="47"/>
      <c r="L6" s="48"/>
      <c r="M6" s="48"/>
      <c r="N6" s="48"/>
    </row>
    <row r="7" spans="2:14" ht="25.5" customHeight="1" x14ac:dyDescent="0.25">
      <c r="B7" s="116" t="s">
        <v>7</v>
      </c>
      <c r="C7" s="117"/>
      <c r="D7" s="117"/>
      <c r="E7" s="117"/>
      <c r="F7" s="118"/>
      <c r="G7" s="35" t="s">
        <v>207</v>
      </c>
      <c r="H7" s="32" t="s">
        <v>257</v>
      </c>
      <c r="I7" s="35" t="s">
        <v>57</v>
      </c>
      <c r="J7" s="32" t="s">
        <v>217</v>
      </c>
      <c r="K7" s="32" t="s">
        <v>216</v>
      </c>
      <c r="L7" s="32" t="s">
        <v>219</v>
      </c>
      <c r="M7" s="35" t="s">
        <v>28</v>
      </c>
      <c r="N7" s="35" t="s">
        <v>58</v>
      </c>
    </row>
    <row r="8" spans="2:14" x14ac:dyDescent="0.25">
      <c r="B8" s="116">
        <v>1</v>
      </c>
      <c r="C8" s="117"/>
      <c r="D8" s="117"/>
      <c r="E8" s="117"/>
      <c r="F8" s="118"/>
      <c r="G8" s="36">
        <v>2</v>
      </c>
      <c r="H8" s="36">
        <v>3</v>
      </c>
      <c r="I8" s="36">
        <v>4</v>
      </c>
      <c r="J8" s="36"/>
      <c r="K8" s="36"/>
      <c r="L8" s="36">
        <v>5</v>
      </c>
      <c r="M8" s="36" t="s">
        <v>41</v>
      </c>
      <c r="N8" s="36" t="s">
        <v>42</v>
      </c>
    </row>
    <row r="9" spans="2:14" ht="25.5" x14ac:dyDescent="0.25">
      <c r="B9" s="6">
        <v>8</v>
      </c>
      <c r="C9" s="6"/>
      <c r="D9" s="6"/>
      <c r="E9" s="6"/>
      <c r="F9" s="6" t="s">
        <v>8</v>
      </c>
      <c r="G9" s="4">
        <v>0</v>
      </c>
      <c r="H9" s="4">
        <v>0</v>
      </c>
      <c r="I9" s="4">
        <v>0</v>
      </c>
      <c r="J9" s="4"/>
      <c r="K9" s="4"/>
      <c r="L9" s="27">
        <v>0</v>
      </c>
      <c r="M9" s="27"/>
      <c r="N9" s="27"/>
    </row>
    <row r="10" spans="2:14" x14ac:dyDescent="0.25">
      <c r="B10" s="6"/>
      <c r="C10" s="10">
        <v>84</v>
      </c>
      <c r="D10" s="10"/>
      <c r="E10" s="10"/>
      <c r="F10" s="10" t="s">
        <v>13</v>
      </c>
      <c r="G10" s="4"/>
      <c r="H10" s="4"/>
      <c r="I10" s="4"/>
      <c r="J10" s="4"/>
      <c r="K10" s="4"/>
      <c r="L10" s="27"/>
      <c r="M10" s="27"/>
      <c r="N10" s="27"/>
    </row>
    <row r="11" spans="2:14" ht="51" x14ac:dyDescent="0.25">
      <c r="B11" s="7"/>
      <c r="C11" s="7"/>
      <c r="D11" s="7">
        <v>841</v>
      </c>
      <c r="E11" s="7"/>
      <c r="F11" s="21" t="s">
        <v>47</v>
      </c>
      <c r="G11" s="4"/>
      <c r="H11" s="4"/>
      <c r="I11" s="4"/>
      <c r="J11" s="4"/>
      <c r="K11" s="4"/>
      <c r="L11" s="27"/>
      <c r="M11" s="27"/>
      <c r="N11" s="27"/>
    </row>
    <row r="12" spans="2:14" ht="25.5" x14ac:dyDescent="0.25">
      <c r="B12" s="7"/>
      <c r="C12" s="7"/>
      <c r="D12" s="7"/>
      <c r="E12" s="7">
        <v>8413</v>
      </c>
      <c r="F12" s="21" t="s">
        <v>48</v>
      </c>
      <c r="G12" s="4"/>
      <c r="H12" s="4"/>
      <c r="I12" s="4"/>
      <c r="J12" s="4"/>
      <c r="K12" s="4"/>
      <c r="L12" s="27"/>
      <c r="M12" s="27"/>
      <c r="N12" s="27"/>
    </row>
    <row r="13" spans="2:14" x14ac:dyDescent="0.25">
      <c r="B13" s="7"/>
      <c r="C13" s="7"/>
      <c r="D13" s="7"/>
      <c r="E13" s="8" t="s">
        <v>21</v>
      </c>
      <c r="F13" s="12"/>
      <c r="G13" s="4"/>
      <c r="H13" s="4"/>
      <c r="I13" s="4"/>
      <c r="J13" s="4"/>
      <c r="K13" s="4"/>
      <c r="L13" s="27"/>
      <c r="M13" s="27"/>
      <c r="N13" s="27"/>
    </row>
    <row r="14" spans="2:14" ht="25.5" x14ac:dyDescent="0.25">
      <c r="B14" s="9">
        <v>5</v>
      </c>
      <c r="C14" s="9"/>
      <c r="D14" s="9"/>
      <c r="E14" s="9"/>
      <c r="F14" s="13" t="s">
        <v>9</v>
      </c>
      <c r="G14" s="4">
        <v>0</v>
      </c>
      <c r="H14" s="4">
        <v>0</v>
      </c>
      <c r="I14" s="4">
        <v>0</v>
      </c>
      <c r="J14" s="4"/>
      <c r="K14" s="4"/>
      <c r="L14" s="27">
        <v>0</v>
      </c>
      <c r="M14" s="27">
        <v>0</v>
      </c>
      <c r="N14" s="27">
        <v>0</v>
      </c>
    </row>
    <row r="15" spans="2:14" ht="25.5" x14ac:dyDescent="0.25">
      <c r="B15" s="10"/>
      <c r="C15" s="10">
        <v>54</v>
      </c>
      <c r="D15" s="10"/>
      <c r="E15" s="10"/>
      <c r="F15" s="14" t="s">
        <v>14</v>
      </c>
      <c r="G15" s="4"/>
      <c r="H15" s="4"/>
      <c r="I15" s="5"/>
      <c r="J15" s="5"/>
      <c r="K15" s="5"/>
      <c r="L15" s="27"/>
      <c r="M15" s="27"/>
      <c r="N15" s="27"/>
    </row>
    <row r="16" spans="2:14" ht="63.75" x14ac:dyDescent="0.25">
      <c r="B16" s="10"/>
      <c r="C16" s="10"/>
      <c r="D16" s="10">
        <v>541</v>
      </c>
      <c r="E16" s="21"/>
      <c r="F16" s="21" t="s">
        <v>49</v>
      </c>
      <c r="G16" s="4"/>
      <c r="H16" s="4"/>
      <c r="I16" s="5"/>
      <c r="J16" s="5"/>
      <c r="K16" s="5"/>
      <c r="L16" s="27"/>
      <c r="M16" s="27"/>
      <c r="N16" s="27"/>
    </row>
    <row r="17" spans="2:14" ht="38.25" x14ac:dyDescent="0.25">
      <c r="B17" s="10"/>
      <c r="C17" s="10"/>
      <c r="D17" s="10"/>
      <c r="E17" s="21">
        <v>5413</v>
      </c>
      <c r="F17" s="21" t="s">
        <v>50</v>
      </c>
      <c r="G17" s="4"/>
      <c r="H17" s="4"/>
      <c r="I17" s="5"/>
      <c r="J17" s="5"/>
      <c r="K17" s="5"/>
      <c r="L17" s="27"/>
      <c r="M17" s="27"/>
      <c r="N17" s="27"/>
    </row>
    <row r="18" spans="2:14" x14ac:dyDescent="0.25">
      <c r="B18" s="11"/>
      <c r="C18" s="9"/>
      <c r="D18" s="9"/>
      <c r="E18" s="9"/>
      <c r="F18" s="13" t="s">
        <v>21</v>
      </c>
      <c r="G18" s="4"/>
      <c r="H18" s="4"/>
      <c r="I18" s="4"/>
      <c r="J18" s="4"/>
      <c r="K18" s="4"/>
      <c r="L18" s="27"/>
      <c r="M18" s="27"/>
      <c r="N18" s="27"/>
    </row>
    <row r="20" spans="2:14" x14ac:dyDescent="0.25"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2:14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2:14" x14ac:dyDescent="0.2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</sheetData>
  <mergeCells count="5">
    <mergeCell ref="B7:F7"/>
    <mergeCell ref="B8:F8"/>
    <mergeCell ref="B2:N2"/>
    <mergeCell ref="B4:N4"/>
    <mergeCell ref="B5:N5"/>
  </mergeCells>
  <pageMargins left="0.7" right="0.7" top="0.75" bottom="0.75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J28"/>
  <sheetViews>
    <sheetView workbookViewId="0">
      <selection activeCell="D4" sqref="D4"/>
    </sheetView>
  </sheetViews>
  <sheetFormatPr defaultRowHeight="15" x14ac:dyDescent="0.25"/>
  <cols>
    <col min="2" max="2" width="37.7109375" customWidth="1"/>
    <col min="3" max="4" width="25.28515625" customWidth="1"/>
    <col min="5" max="5" width="25.28515625" hidden="1" customWidth="1"/>
    <col min="6" max="8" width="25.28515625" customWidth="1"/>
    <col min="9" max="10" width="15.7109375" customWidth="1"/>
  </cols>
  <sheetData>
    <row r="1" spans="2:10" ht="18" x14ac:dyDescent="0.25">
      <c r="B1" s="2"/>
      <c r="C1" s="2"/>
      <c r="D1" s="2"/>
      <c r="E1" s="2"/>
      <c r="F1" s="2"/>
      <c r="G1" s="2"/>
      <c r="H1" s="3"/>
      <c r="I1" s="3"/>
      <c r="J1" s="3"/>
    </row>
    <row r="2" spans="2:10" ht="15.75" customHeight="1" x14ac:dyDescent="0.25">
      <c r="B2" s="104" t="s">
        <v>51</v>
      </c>
      <c r="C2" s="104"/>
      <c r="D2" s="104"/>
      <c r="E2" s="104"/>
      <c r="F2" s="104"/>
      <c r="G2" s="104"/>
      <c r="H2" s="104"/>
      <c r="I2" s="104"/>
      <c r="J2" s="104"/>
    </row>
    <row r="3" spans="2:10" ht="18" x14ac:dyDescent="0.25">
      <c r="B3" s="47"/>
      <c r="C3" s="47"/>
      <c r="D3" s="47"/>
      <c r="E3" s="47"/>
      <c r="F3" s="47"/>
      <c r="G3" s="47"/>
      <c r="H3" s="48"/>
      <c r="I3" s="48"/>
      <c r="J3" s="48"/>
    </row>
    <row r="4" spans="2:10" ht="25.5" x14ac:dyDescent="0.25">
      <c r="B4" s="32" t="s">
        <v>7</v>
      </c>
      <c r="C4" s="32" t="s">
        <v>206</v>
      </c>
      <c r="D4" s="32" t="s">
        <v>257</v>
      </c>
      <c r="E4" s="32" t="s">
        <v>57</v>
      </c>
      <c r="F4" s="32" t="s">
        <v>217</v>
      </c>
      <c r="G4" s="32" t="s">
        <v>216</v>
      </c>
      <c r="H4" s="32" t="s">
        <v>219</v>
      </c>
      <c r="I4" s="32" t="s">
        <v>28</v>
      </c>
      <c r="J4" s="32" t="s">
        <v>58</v>
      </c>
    </row>
    <row r="5" spans="2:10" x14ac:dyDescent="0.25">
      <c r="B5" s="32">
        <v>1</v>
      </c>
      <c r="C5" s="32">
        <v>2</v>
      </c>
      <c r="D5" s="32">
        <v>3</v>
      </c>
      <c r="E5" s="32">
        <v>4</v>
      </c>
      <c r="F5" s="32"/>
      <c r="G5" s="32"/>
      <c r="H5" s="32">
        <v>5</v>
      </c>
      <c r="I5" s="32" t="s">
        <v>41</v>
      </c>
      <c r="J5" s="32" t="s">
        <v>42</v>
      </c>
    </row>
    <row r="6" spans="2:10" x14ac:dyDescent="0.25">
      <c r="B6" s="6" t="s">
        <v>52</v>
      </c>
      <c r="C6" s="4">
        <v>0</v>
      </c>
      <c r="D6" s="4">
        <v>0</v>
      </c>
      <c r="E6" s="5">
        <v>0</v>
      </c>
      <c r="F6" s="5"/>
      <c r="G6" s="5"/>
      <c r="H6" s="27">
        <v>0</v>
      </c>
      <c r="I6" s="27">
        <v>0</v>
      </c>
      <c r="J6" s="27">
        <v>0</v>
      </c>
    </row>
    <row r="7" spans="2:10" x14ac:dyDescent="0.25">
      <c r="B7" s="6" t="s">
        <v>18</v>
      </c>
      <c r="C7" s="4"/>
      <c r="D7" s="4"/>
      <c r="E7" s="4"/>
      <c r="F7" s="4"/>
      <c r="G7" s="4"/>
      <c r="H7" s="27"/>
      <c r="I7" s="27"/>
      <c r="J7" s="27"/>
    </row>
    <row r="8" spans="2:10" x14ac:dyDescent="0.25">
      <c r="B8" s="18" t="s">
        <v>19</v>
      </c>
      <c r="C8" s="4"/>
      <c r="D8" s="4"/>
      <c r="E8" s="4"/>
      <c r="F8" s="4"/>
      <c r="G8" s="4"/>
      <c r="H8" s="27"/>
      <c r="I8" s="27"/>
      <c r="J8" s="27"/>
    </row>
    <row r="9" spans="2:10" x14ac:dyDescent="0.25">
      <c r="B9" s="19" t="s">
        <v>20</v>
      </c>
      <c r="C9" s="4"/>
      <c r="D9" s="4"/>
      <c r="E9" s="4"/>
      <c r="F9" s="4"/>
      <c r="G9" s="4"/>
      <c r="H9" s="27"/>
      <c r="I9" s="27"/>
      <c r="J9" s="27"/>
    </row>
    <row r="10" spans="2:10" x14ac:dyDescent="0.25">
      <c r="B10" s="19" t="s">
        <v>21</v>
      </c>
      <c r="C10" s="4"/>
      <c r="D10" s="4"/>
      <c r="E10" s="4"/>
      <c r="F10" s="4"/>
      <c r="G10" s="4"/>
      <c r="H10" s="27"/>
      <c r="I10" s="27"/>
      <c r="J10" s="27"/>
    </row>
    <row r="11" spans="2:10" x14ac:dyDescent="0.25">
      <c r="B11" s="6" t="s">
        <v>22</v>
      </c>
      <c r="C11" s="4"/>
      <c r="D11" s="4"/>
      <c r="E11" s="5"/>
      <c r="F11" s="5"/>
      <c r="G11" s="5"/>
      <c r="H11" s="27"/>
      <c r="I11" s="27"/>
      <c r="J11" s="27"/>
    </row>
    <row r="12" spans="2:10" x14ac:dyDescent="0.25">
      <c r="B12" s="20" t="s">
        <v>23</v>
      </c>
      <c r="C12" s="4"/>
      <c r="D12" s="4"/>
      <c r="E12" s="5"/>
      <c r="F12" s="5"/>
      <c r="G12" s="5"/>
      <c r="H12" s="27"/>
      <c r="I12" s="27"/>
      <c r="J12" s="27"/>
    </row>
    <row r="13" spans="2:10" x14ac:dyDescent="0.25">
      <c r="B13" s="6" t="s">
        <v>24</v>
      </c>
      <c r="C13" s="4"/>
      <c r="D13" s="4"/>
      <c r="E13" s="5"/>
      <c r="F13" s="5"/>
      <c r="G13" s="5"/>
      <c r="H13" s="27"/>
      <c r="I13" s="27"/>
      <c r="J13" s="27"/>
    </row>
    <row r="14" spans="2:10" x14ac:dyDescent="0.25">
      <c r="B14" s="20" t="s">
        <v>25</v>
      </c>
      <c r="C14" s="4"/>
      <c r="D14" s="4"/>
      <c r="E14" s="5"/>
      <c r="F14" s="5"/>
      <c r="G14" s="5"/>
      <c r="H14" s="27"/>
      <c r="I14" s="27"/>
      <c r="J14" s="27"/>
    </row>
    <row r="15" spans="2:10" x14ac:dyDescent="0.25">
      <c r="B15" s="10" t="s">
        <v>16</v>
      </c>
      <c r="C15" s="4"/>
      <c r="D15" s="4"/>
      <c r="E15" s="5"/>
      <c r="F15" s="5"/>
      <c r="G15" s="5"/>
      <c r="H15" s="27"/>
      <c r="I15" s="27"/>
      <c r="J15" s="27"/>
    </row>
    <row r="16" spans="2:10" x14ac:dyDescent="0.25">
      <c r="B16" s="20"/>
      <c r="C16" s="4"/>
      <c r="D16" s="4"/>
      <c r="E16" s="5"/>
      <c r="F16" s="5"/>
      <c r="G16" s="5"/>
      <c r="H16" s="27"/>
      <c r="I16" s="27"/>
      <c r="J16" s="27"/>
    </row>
    <row r="17" spans="2:10" ht="15.75" customHeight="1" x14ac:dyDescent="0.25">
      <c r="B17" s="6" t="s">
        <v>53</v>
      </c>
      <c r="C17" s="4">
        <v>0</v>
      </c>
      <c r="D17" s="4">
        <v>0</v>
      </c>
      <c r="E17" s="5">
        <v>0</v>
      </c>
      <c r="F17" s="5"/>
      <c r="G17" s="5"/>
      <c r="H17" s="27">
        <v>0</v>
      </c>
      <c r="I17" s="27">
        <v>0</v>
      </c>
      <c r="J17" s="27">
        <v>0</v>
      </c>
    </row>
    <row r="18" spans="2:10" ht="15.75" customHeight="1" x14ac:dyDescent="0.25">
      <c r="B18" s="6" t="s">
        <v>18</v>
      </c>
      <c r="C18" s="4"/>
      <c r="D18" s="4"/>
      <c r="E18" s="4"/>
      <c r="F18" s="4"/>
      <c r="G18" s="4"/>
      <c r="H18" s="27"/>
      <c r="I18" s="27"/>
      <c r="J18" s="27"/>
    </row>
    <row r="19" spans="2:10" x14ac:dyDescent="0.25">
      <c r="B19" s="18" t="s">
        <v>19</v>
      </c>
      <c r="C19" s="4"/>
      <c r="D19" s="4"/>
      <c r="E19" s="4"/>
      <c r="F19" s="4"/>
      <c r="G19" s="4"/>
      <c r="H19" s="27"/>
      <c r="I19" s="27"/>
      <c r="J19" s="27"/>
    </row>
    <row r="20" spans="2:10" x14ac:dyDescent="0.25">
      <c r="B20" s="19" t="s">
        <v>20</v>
      </c>
      <c r="C20" s="4"/>
      <c r="D20" s="4"/>
      <c r="E20" s="4"/>
      <c r="F20" s="4"/>
      <c r="G20" s="4"/>
      <c r="H20" s="27"/>
      <c r="I20" s="27"/>
      <c r="J20" s="27"/>
    </row>
    <row r="21" spans="2:10" x14ac:dyDescent="0.25">
      <c r="B21" s="19" t="s">
        <v>21</v>
      </c>
      <c r="C21" s="4"/>
      <c r="D21" s="4"/>
      <c r="E21" s="4"/>
      <c r="F21" s="4"/>
      <c r="G21" s="4"/>
      <c r="H21" s="27"/>
      <c r="I21" s="27"/>
      <c r="J21" s="27"/>
    </row>
    <row r="22" spans="2:10" x14ac:dyDescent="0.25">
      <c r="B22" s="6" t="s">
        <v>22</v>
      </c>
      <c r="C22" s="4"/>
      <c r="D22" s="4"/>
      <c r="E22" s="5"/>
      <c r="F22" s="5"/>
      <c r="G22" s="5"/>
      <c r="H22" s="27"/>
      <c r="I22" s="27"/>
      <c r="J22" s="27"/>
    </row>
    <row r="23" spans="2:10" x14ac:dyDescent="0.25">
      <c r="B23" s="20" t="s">
        <v>23</v>
      </c>
      <c r="C23" s="4"/>
      <c r="D23" s="4"/>
      <c r="E23" s="5"/>
      <c r="F23" s="5"/>
      <c r="G23" s="5"/>
      <c r="H23" s="27"/>
      <c r="I23" s="27"/>
      <c r="J23" s="27"/>
    </row>
    <row r="24" spans="2:10" x14ac:dyDescent="0.25">
      <c r="B24" s="6" t="s">
        <v>24</v>
      </c>
      <c r="C24" s="4"/>
      <c r="D24" s="4"/>
      <c r="E24" s="5"/>
      <c r="F24" s="5"/>
      <c r="G24" s="5"/>
      <c r="H24" s="27"/>
      <c r="I24" s="27"/>
      <c r="J24" s="27"/>
    </row>
    <row r="25" spans="2:10" x14ac:dyDescent="0.25">
      <c r="B25" s="20" t="s">
        <v>25</v>
      </c>
      <c r="C25" s="4"/>
      <c r="D25" s="4"/>
      <c r="E25" s="5"/>
      <c r="F25" s="5"/>
      <c r="G25" s="5"/>
      <c r="H25" s="27"/>
      <c r="I25" s="27"/>
      <c r="J25" s="27"/>
    </row>
    <row r="26" spans="2:10" x14ac:dyDescent="0.25">
      <c r="B26" s="10" t="s">
        <v>16</v>
      </c>
      <c r="C26" s="4"/>
      <c r="D26" s="4"/>
      <c r="E26" s="5"/>
      <c r="F26" s="5"/>
      <c r="G26" s="5"/>
      <c r="H26" s="27"/>
      <c r="I26" s="27"/>
      <c r="J26" s="27"/>
    </row>
    <row r="28" spans="2:10" x14ac:dyDescent="0.25">
      <c r="B28" s="39"/>
      <c r="C28" s="39"/>
      <c r="D28" s="39"/>
      <c r="E28" s="39"/>
      <c r="F28" s="39"/>
      <c r="G28" s="39"/>
      <c r="H28" s="39"/>
      <c r="I28" s="39"/>
      <c r="J28" s="39"/>
    </row>
  </sheetData>
  <mergeCells count="1">
    <mergeCell ref="B2:J2"/>
  </mergeCells>
  <pageMargins left="0.7" right="0.7" top="0.75" bottom="0.75" header="0.3" footer="0.3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L332"/>
  <sheetViews>
    <sheetView topLeftCell="B1" zoomScaleNormal="100" workbookViewId="0">
      <selection activeCell="G313" sqref="G313"/>
    </sheetView>
  </sheetViews>
  <sheetFormatPr defaultRowHeight="15" x14ac:dyDescent="0.25"/>
  <cols>
    <col min="2" max="2" width="9" customWidth="1"/>
    <col min="3" max="3" width="8.42578125" bestFit="1" customWidth="1"/>
    <col min="4" max="4" width="13" customWidth="1"/>
    <col min="5" max="5" width="43.140625" style="57" customWidth="1"/>
    <col min="6" max="10" width="24.28515625" customWidth="1"/>
    <col min="11" max="11" width="15.7109375" customWidth="1"/>
    <col min="12" max="12" width="24.28515625" customWidth="1"/>
  </cols>
  <sheetData>
    <row r="1" spans="2:12" ht="9.75" customHeight="1" x14ac:dyDescent="0.25">
      <c r="B1" s="2"/>
      <c r="C1" s="2"/>
      <c r="D1" s="2"/>
      <c r="E1" s="66"/>
      <c r="F1" s="2"/>
      <c r="G1" s="2"/>
      <c r="H1" s="2"/>
      <c r="I1" s="2"/>
      <c r="J1" s="2"/>
      <c r="K1" s="3"/>
      <c r="L1" s="3"/>
    </row>
    <row r="2" spans="2:12" ht="18" customHeight="1" x14ac:dyDescent="0.25">
      <c r="B2" s="104" t="s">
        <v>10</v>
      </c>
      <c r="C2" s="104"/>
      <c r="D2" s="104"/>
      <c r="E2" s="104"/>
      <c r="F2" s="104"/>
      <c r="G2" s="104"/>
      <c r="H2" s="104"/>
      <c r="I2" s="104"/>
      <c r="J2" s="104"/>
      <c r="K2" s="104"/>
      <c r="L2" s="22"/>
    </row>
    <row r="3" spans="2:12" ht="5.25" customHeight="1" x14ac:dyDescent="0.25">
      <c r="B3" s="47"/>
      <c r="C3" s="47"/>
      <c r="D3" s="47"/>
      <c r="E3" s="67"/>
      <c r="F3" s="47"/>
      <c r="G3" s="47"/>
      <c r="H3" s="47"/>
      <c r="I3" s="47"/>
      <c r="J3" s="47"/>
      <c r="K3" s="48"/>
      <c r="L3" s="3"/>
    </row>
    <row r="4" spans="2:12" ht="15.75" x14ac:dyDescent="0.25">
      <c r="B4" s="130" t="s">
        <v>64</v>
      </c>
      <c r="C4" s="130"/>
      <c r="D4" s="130"/>
      <c r="E4" s="130"/>
      <c r="F4" s="130"/>
      <c r="G4" s="130"/>
      <c r="H4" s="130"/>
      <c r="I4" s="130"/>
      <c r="J4" s="130"/>
      <c r="K4" s="130"/>
    </row>
    <row r="5" spans="2:12" ht="18" x14ac:dyDescent="0.25">
      <c r="B5" s="47"/>
      <c r="C5" s="47"/>
      <c r="D5" s="47"/>
      <c r="E5" s="67"/>
      <c r="F5" s="47"/>
      <c r="G5" s="47"/>
      <c r="H5" s="47"/>
      <c r="I5" s="47"/>
      <c r="J5" s="47"/>
      <c r="K5" s="48"/>
    </row>
    <row r="6" spans="2:12" ht="25.5" x14ac:dyDescent="0.25">
      <c r="B6" s="116" t="s">
        <v>7</v>
      </c>
      <c r="C6" s="117"/>
      <c r="D6" s="117"/>
      <c r="E6" s="118"/>
      <c r="F6" s="32" t="s">
        <v>206</v>
      </c>
      <c r="G6" s="32" t="s">
        <v>257</v>
      </c>
      <c r="H6" s="32" t="s">
        <v>217</v>
      </c>
      <c r="I6" s="32" t="s">
        <v>216</v>
      </c>
      <c r="J6" s="32" t="s">
        <v>219</v>
      </c>
      <c r="K6" s="32" t="s">
        <v>58</v>
      </c>
    </row>
    <row r="7" spans="2:12" s="37" customFormat="1" ht="11.25" x14ac:dyDescent="0.2">
      <c r="B7" s="119">
        <v>1</v>
      </c>
      <c r="C7" s="120"/>
      <c r="D7" s="120"/>
      <c r="E7" s="121"/>
      <c r="F7" s="86">
        <v>2</v>
      </c>
      <c r="G7" s="86">
        <v>3</v>
      </c>
      <c r="H7" s="86">
        <v>4</v>
      </c>
      <c r="I7" s="86">
        <v>5</v>
      </c>
      <c r="J7" s="86">
        <v>6</v>
      </c>
      <c r="K7" s="86" t="s">
        <v>201</v>
      </c>
    </row>
    <row r="8" spans="2:12" s="37" customFormat="1" ht="25.5" customHeight="1" x14ac:dyDescent="0.2">
      <c r="B8" s="91" t="s">
        <v>250</v>
      </c>
      <c r="C8" s="92" t="s">
        <v>251</v>
      </c>
      <c r="D8" s="131" t="s">
        <v>252</v>
      </c>
      <c r="E8" s="132"/>
      <c r="F8" s="93">
        <f>SUM(F9)</f>
        <v>13739156.92</v>
      </c>
      <c r="G8" s="93">
        <f t="shared" ref="G8:J9" si="0">SUM(G9)</f>
        <v>14219437</v>
      </c>
      <c r="H8" s="93">
        <f t="shared" si="0"/>
        <v>17537541</v>
      </c>
      <c r="I8" s="93">
        <f t="shared" si="0"/>
        <v>16977213</v>
      </c>
      <c r="J8" s="93">
        <f t="shared" si="0"/>
        <v>16925380</v>
      </c>
      <c r="K8" s="93">
        <f t="shared" ref="K8:K9" si="1">H8/G8*100</f>
        <v>123.334988579365</v>
      </c>
    </row>
    <row r="9" spans="2:12" s="37" customFormat="1" ht="25.5" customHeight="1" x14ac:dyDescent="0.2">
      <c r="B9" s="91" t="s">
        <v>253</v>
      </c>
      <c r="C9" s="92" t="s">
        <v>254</v>
      </c>
      <c r="D9" s="131" t="s">
        <v>255</v>
      </c>
      <c r="E9" s="132"/>
      <c r="F9" s="93">
        <f>SUM(F10)</f>
        <v>13739156.92</v>
      </c>
      <c r="G9" s="93">
        <f t="shared" si="0"/>
        <v>14219437</v>
      </c>
      <c r="H9" s="93">
        <f t="shared" si="0"/>
        <v>17537541</v>
      </c>
      <c r="I9" s="93">
        <f t="shared" si="0"/>
        <v>16977213</v>
      </c>
      <c r="J9" s="93">
        <f t="shared" si="0"/>
        <v>16925380</v>
      </c>
      <c r="K9" s="93">
        <f t="shared" si="1"/>
        <v>123.334988579365</v>
      </c>
    </row>
    <row r="10" spans="2:12" ht="30" customHeight="1" x14ac:dyDescent="0.25">
      <c r="B10" s="127">
        <v>22162</v>
      </c>
      <c r="C10" s="128"/>
      <c r="D10" s="129"/>
      <c r="E10" s="69" t="s">
        <v>177</v>
      </c>
      <c r="F10" s="74">
        <f t="shared" ref="F10:H10" si="2">SUM(F11:F18,F21:F22)</f>
        <v>13739156.92</v>
      </c>
      <c r="G10" s="74">
        <f t="shared" si="2"/>
        <v>14219437</v>
      </c>
      <c r="H10" s="74">
        <f t="shared" si="2"/>
        <v>17537541</v>
      </c>
      <c r="I10" s="74">
        <f>SUM(I11:I18,I21:I22)</f>
        <v>16977213</v>
      </c>
      <c r="J10" s="74">
        <f>SUM(J11:J18,J21:J22)</f>
        <v>16925380</v>
      </c>
      <c r="K10" s="74">
        <f>H10/G10*100</f>
        <v>123.334988579365</v>
      </c>
    </row>
    <row r="11" spans="2:12" ht="30" customHeight="1" x14ac:dyDescent="0.25">
      <c r="B11" s="124">
        <v>11</v>
      </c>
      <c r="C11" s="125"/>
      <c r="D11" s="126"/>
      <c r="E11" s="40" t="s">
        <v>178</v>
      </c>
      <c r="F11" s="72">
        <v>750000</v>
      </c>
      <c r="G11" s="72">
        <v>1000000</v>
      </c>
      <c r="H11" s="71">
        <v>800000</v>
      </c>
      <c r="I11" s="71">
        <v>800000</v>
      </c>
      <c r="J11" s="71">
        <v>800000</v>
      </c>
      <c r="K11" s="71">
        <f t="shared" ref="K11:K58" si="3">H11/G11*100</f>
        <v>80</v>
      </c>
    </row>
    <row r="12" spans="2:12" ht="30" customHeight="1" x14ac:dyDescent="0.25">
      <c r="B12" s="123">
        <v>31</v>
      </c>
      <c r="C12" s="123"/>
      <c r="D12" s="123"/>
      <c r="E12" s="40" t="s">
        <v>179</v>
      </c>
      <c r="F12" s="72">
        <v>7457275.7699999996</v>
      </c>
      <c r="G12" s="72">
        <v>7751384</v>
      </c>
      <c r="H12" s="71">
        <v>9087835</v>
      </c>
      <c r="I12" s="71">
        <v>7889000</v>
      </c>
      <c r="J12" s="71">
        <v>7891500</v>
      </c>
      <c r="K12" s="71">
        <f t="shared" si="3"/>
        <v>117.24145004298587</v>
      </c>
    </row>
    <row r="13" spans="2:12" ht="30" customHeight="1" x14ac:dyDescent="0.25">
      <c r="B13" s="123">
        <v>43</v>
      </c>
      <c r="C13" s="123"/>
      <c r="D13" s="123"/>
      <c r="E13" s="65" t="s">
        <v>180</v>
      </c>
      <c r="F13" s="72">
        <v>5054165.7300000004</v>
      </c>
      <c r="G13" s="72">
        <v>4725000</v>
      </c>
      <c r="H13" s="71">
        <v>5677351</v>
      </c>
      <c r="I13" s="71">
        <v>4937879</v>
      </c>
      <c r="J13" s="71">
        <v>4986879</v>
      </c>
      <c r="K13" s="71">
        <f t="shared" si="3"/>
        <v>120.15557671957673</v>
      </c>
    </row>
    <row r="14" spans="2:12" ht="30" customHeight="1" x14ac:dyDescent="0.25">
      <c r="B14" s="49">
        <v>50</v>
      </c>
      <c r="C14" s="50"/>
      <c r="D14" s="38"/>
      <c r="E14" s="65" t="s">
        <v>222</v>
      </c>
      <c r="F14" s="72"/>
      <c r="G14" s="72"/>
      <c r="H14" s="71">
        <v>105200</v>
      </c>
      <c r="I14" s="71">
        <v>105200</v>
      </c>
      <c r="J14" s="71">
        <v>105200</v>
      </c>
      <c r="K14" s="71"/>
    </row>
    <row r="15" spans="2:12" ht="30" customHeight="1" x14ac:dyDescent="0.25">
      <c r="B15" s="49">
        <v>51</v>
      </c>
      <c r="C15" s="50"/>
      <c r="D15" s="38"/>
      <c r="E15" s="65" t="s">
        <v>203</v>
      </c>
      <c r="F15" s="72">
        <v>800</v>
      </c>
      <c r="G15" s="72">
        <v>196976</v>
      </c>
      <c r="H15" s="71">
        <v>0</v>
      </c>
      <c r="I15" s="71"/>
      <c r="J15" s="71"/>
      <c r="K15" s="71">
        <f t="shared" si="3"/>
        <v>0</v>
      </c>
    </row>
    <row r="16" spans="2:12" ht="30" customHeight="1" x14ac:dyDescent="0.25">
      <c r="B16" s="123">
        <v>52</v>
      </c>
      <c r="C16" s="123"/>
      <c r="D16" s="123"/>
      <c r="E16" s="65" t="s">
        <v>181</v>
      </c>
      <c r="F16" s="72">
        <v>457492.28</v>
      </c>
      <c r="G16" s="72">
        <v>452694</v>
      </c>
      <c r="H16" s="71">
        <v>163128</v>
      </c>
      <c r="I16" s="71">
        <v>150000</v>
      </c>
      <c r="J16" s="71">
        <v>75000</v>
      </c>
      <c r="K16" s="71">
        <f t="shared" si="3"/>
        <v>36.034937507455368</v>
      </c>
    </row>
    <row r="17" spans="2:11" ht="30" customHeight="1" x14ac:dyDescent="0.25">
      <c r="B17" s="49">
        <v>54</v>
      </c>
      <c r="C17" s="50"/>
      <c r="D17" s="38"/>
      <c r="E17" s="65" t="s">
        <v>233</v>
      </c>
      <c r="F17" s="72"/>
      <c r="G17" s="72"/>
      <c r="H17" s="71">
        <v>20000</v>
      </c>
      <c r="I17" s="71">
        <v>20000</v>
      </c>
      <c r="J17" s="71">
        <v>20000</v>
      </c>
      <c r="K17" s="71"/>
    </row>
    <row r="18" spans="2:11" ht="30" customHeight="1" x14ac:dyDescent="0.25">
      <c r="B18" s="49">
        <v>56</v>
      </c>
      <c r="C18" s="50"/>
      <c r="D18" s="38"/>
      <c r="E18" s="65" t="s">
        <v>223</v>
      </c>
      <c r="F18" s="72"/>
      <c r="G18" s="72"/>
      <c r="H18" s="71">
        <v>1544027</v>
      </c>
      <c r="I18" s="71">
        <v>3010134</v>
      </c>
      <c r="J18" s="71">
        <v>2981801</v>
      </c>
      <c r="K18" s="71"/>
    </row>
    <row r="19" spans="2:11" ht="30" customHeight="1" x14ac:dyDescent="0.25">
      <c r="B19" s="49">
        <v>563</v>
      </c>
      <c r="C19" s="50"/>
      <c r="D19" s="38"/>
      <c r="E19" s="56" t="s">
        <v>236</v>
      </c>
      <c r="F19" s="72"/>
      <c r="G19" s="72"/>
      <c r="H19" s="71">
        <v>1537227</v>
      </c>
      <c r="I19" s="71">
        <v>3003334</v>
      </c>
      <c r="J19" s="71">
        <v>2975001</v>
      </c>
      <c r="K19" s="71"/>
    </row>
    <row r="20" spans="2:11" ht="30" customHeight="1" x14ac:dyDescent="0.25">
      <c r="B20" s="49">
        <v>565</v>
      </c>
      <c r="C20" s="50"/>
      <c r="D20" s="38"/>
      <c r="E20" s="56" t="s">
        <v>256</v>
      </c>
      <c r="F20" s="72"/>
      <c r="G20" s="72"/>
      <c r="H20" s="71">
        <v>6800</v>
      </c>
      <c r="I20" s="71">
        <v>6800</v>
      </c>
      <c r="J20" s="71">
        <v>6800</v>
      </c>
      <c r="K20" s="71"/>
    </row>
    <row r="21" spans="2:11" ht="30" customHeight="1" x14ac:dyDescent="0.25">
      <c r="B21" s="123">
        <v>61</v>
      </c>
      <c r="C21" s="123"/>
      <c r="D21" s="123"/>
      <c r="E21" s="65" t="s">
        <v>182</v>
      </c>
      <c r="F21" s="72">
        <v>6751.14</v>
      </c>
      <c r="G21" s="72">
        <v>2428</v>
      </c>
      <c r="H21" s="71">
        <v>0</v>
      </c>
      <c r="I21" s="71"/>
      <c r="J21" s="71"/>
      <c r="K21" s="71">
        <f t="shared" si="3"/>
        <v>0</v>
      </c>
    </row>
    <row r="22" spans="2:11" ht="30" customHeight="1" x14ac:dyDescent="0.25">
      <c r="B22" s="123">
        <v>71</v>
      </c>
      <c r="C22" s="123"/>
      <c r="D22" s="123"/>
      <c r="E22" s="65" t="s">
        <v>183</v>
      </c>
      <c r="F22" s="72">
        <v>12672</v>
      </c>
      <c r="G22" s="72">
        <v>90955</v>
      </c>
      <c r="H22" s="71">
        <v>140000</v>
      </c>
      <c r="I22" s="71">
        <v>65000</v>
      </c>
      <c r="J22" s="71">
        <v>65000</v>
      </c>
      <c r="K22" s="71">
        <f t="shared" si="3"/>
        <v>153.92226925402673</v>
      </c>
    </row>
    <row r="23" spans="2:11" ht="30" customHeight="1" x14ac:dyDescent="0.25">
      <c r="B23" s="127">
        <v>3401</v>
      </c>
      <c r="C23" s="128"/>
      <c r="D23" s="129"/>
      <c r="E23" s="69" t="s">
        <v>184</v>
      </c>
      <c r="F23" s="76">
        <f>SUM(F24,F34,F274,F321)</f>
        <v>13739168.92</v>
      </c>
      <c r="G23" s="76">
        <f>SUM(G24,G34,G274,G321)</f>
        <v>14219437</v>
      </c>
      <c r="H23" s="76">
        <f>SUM(H24,H34,H274,H321)</f>
        <v>17537541</v>
      </c>
      <c r="I23" s="76">
        <f>SUM(I24,I34,I274,I321)</f>
        <v>16977213</v>
      </c>
      <c r="J23" s="76">
        <f>SUM(J24,J34,J274,J321)</f>
        <v>16925380</v>
      </c>
      <c r="K23" s="74">
        <f t="shared" si="3"/>
        <v>123.334988579365</v>
      </c>
    </row>
    <row r="24" spans="2:11" ht="30" customHeight="1" x14ac:dyDescent="0.25">
      <c r="B24" s="127" t="s">
        <v>185</v>
      </c>
      <c r="C24" s="128"/>
      <c r="D24" s="129"/>
      <c r="E24" s="69" t="s">
        <v>186</v>
      </c>
      <c r="F24" s="72">
        <f>SUM(F25)</f>
        <v>750000</v>
      </c>
      <c r="G24" s="72">
        <f t="shared" ref="G24:J24" si="4">SUM(G25)</f>
        <v>1000000</v>
      </c>
      <c r="H24" s="72">
        <f t="shared" si="4"/>
        <v>800000</v>
      </c>
      <c r="I24" s="72">
        <f t="shared" si="4"/>
        <v>800000</v>
      </c>
      <c r="J24" s="72">
        <f t="shared" si="4"/>
        <v>800000</v>
      </c>
      <c r="K24" s="71">
        <f t="shared" si="3"/>
        <v>80</v>
      </c>
    </row>
    <row r="25" spans="2:11" ht="30" customHeight="1" x14ac:dyDescent="0.25">
      <c r="B25" s="127" t="s">
        <v>187</v>
      </c>
      <c r="C25" s="128"/>
      <c r="D25" s="129"/>
      <c r="E25" s="84" t="s">
        <v>178</v>
      </c>
      <c r="F25" s="74">
        <f>SUM(F26,F30)</f>
        <v>750000</v>
      </c>
      <c r="G25" s="74">
        <f>SUM(G26,G30)</f>
        <v>1000000</v>
      </c>
      <c r="H25" s="74">
        <f t="shared" ref="H25:J25" si="5">SUM(H26,H30)</f>
        <v>800000</v>
      </c>
      <c r="I25" s="74">
        <f t="shared" si="5"/>
        <v>800000</v>
      </c>
      <c r="J25" s="74">
        <f t="shared" si="5"/>
        <v>800000</v>
      </c>
      <c r="K25" s="71">
        <f t="shared" si="3"/>
        <v>80</v>
      </c>
    </row>
    <row r="26" spans="2:11" ht="30" customHeight="1" x14ac:dyDescent="0.25">
      <c r="B26" s="123">
        <v>31</v>
      </c>
      <c r="C26" s="123"/>
      <c r="D26" s="123"/>
      <c r="E26" s="56" t="s">
        <v>5</v>
      </c>
      <c r="F26" s="71">
        <f>SUM(F27)</f>
        <v>750000</v>
      </c>
      <c r="G26" s="71">
        <f>SUM(G27)</f>
        <v>800000</v>
      </c>
      <c r="H26" s="71">
        <f>SUM(H27:H29)</f>
        <v>800000</v>
      </c>
      <c r="I26" s="71">
        <f t="shared" ref="I26:J26" si="6">SUM(I27:I29)</f>
        <v>800000</v>
      </c>
      <c r="J26" s="71">
        <f t="shared" si="6"/>
        <v>800000</v>
      </c>
      <c r="K26" s="71">
        <f t="shared" si="3"/>
        <v>100</v>
      </c>
    </row>
    <row r="27" spans="2:11" ht="30" customHeight="1" x14ac:dyDescent="0.25">
      <c r="B27" s="124">
        <v>3111</v>
      </c>
      <c r="C27" s="125"/>
      <c r="D27" s="126"/>
      <c r="E27" s="56" t="s">
        <v>38</v>
      </c>
      <c r="F27" s="72">
        <v>750000</v>
      </c>
      <c r="G27" s="71">
        <v>800000</v>
      </c>
      <c r="H27" s="71">
        <v>730000</v>
      </c>
      <c r="I27" s="71">
        <v>800000</v>
      </c>
      <c r="J27" s="71">
        <v>800000</v>
      </c>
      <c r="K27" s="71">
        <f t="shared" si="3"/>
        <v>91.25</v>
      </c>
    </row>
    <row r="28" spans="2:11" ht="30" customHeight="1" x14ac:dyDescent="0.25">
      <c r="B28" s="49">
        <v>3121</v>
      </c>
      <c r="C28" s="50"/>
      <c r="D28" s="38"/>
      <c r="E28" s="56" t="s">
        <v>107</v>
      </c>
      <c r="F28" s="72"/>
      <c r="G28" s="72"/>
      <c r="H28" s="72">
        <v>20000</v>
      </c>
      <c r="I28" s="72"/>
      <c r="J28" s="72"/>
      <c r="K28" s="71"/>
    </row>
    <row r="29" spans="2:11" ht="30" customHeight="1" x14ac:dyDescent="0.25">
      <c r="B29" s="49">
        <v>3132</v>
      </c>
      <c r="C29" s="50"/>
      <c r="D29" s="38"/>
      <c r="E29" s="56" t="s">
        <v>110</v>
      </c>
      <c r="F29" s="72"/>
      <c r="G29" s="72"/>
      <c r="H29" s="72">
        <v>50000</v>
      </c>
      <c r="I29" s="72"/>
      <c r="J29" s="72"/>
      <c r="K29" s="71"/>
    </row>
    <row r="30" spans="2:11" ht="30" customHeight="1" x14ac:dyDescent="0.25">
      <c r="B30" s="123">
        <v>32</v>
      </c>
      <c r="C30" s="123"/>
      <c r="D30" s="123"/>
      <c r="E30" s="56" t="s">
        <v>12</v>
      </c>
      <c r="F30" s="72">
        <f>SUM(F31)</f>
        <v>0</v>
      </c>
      <c r="G30" s="72">
        <f t="shared" ref="G30:J30" si="7">SUM(G31)</f>
        <v>200000</v>
      </c>
      <c r="H30" s="72">
        <f t="shared" si="7"/>
        <v>0</v>
      </c>
      <c r="I30" s="72">
        <f t="shared" si="7"/>
        <v>0</v>
      </c>
      <c r="J30" s="72">
        <f t="shared" si="7"/>
        <v>0</v>
      </c>
      <c r="K30" s="71">
        <f t="shared" si="3"/>
        <v>0</v>
      </c>
    </row>
    <row r="31" spans="2:11" ht="30" customHeight="1" x14ac:dyDescent="0.25">
      <c r="B31" s="124">
        <v>3232</v>
      </c>
      <c r="C31" s="125"/>
      <c r="D31" s="126"/>
      <c r="E31" s="56" t="s">
        <v>123</v>
      </c>
      <c r="F31" s="72">
        <v>0</v>
      </c>
      <c r="G31" s="71">
        <v>200000</v>
      </c>
      <c r="H31" s="71">
        <v>0</v>
      </c>
      <c r="I31" s="71"/>
      <c r="J31" s="71"/>
      <c r="K31" s="71">
        <f t="shared" si="3"/>
        <v>0</v>
      </c>
    </row>
    <row r="32" spans="2:11" ht="25.5" x14ac:dyDescent="0.25">
      <c r="B32" s="116" t="s">
        <v>7</v>
      </c>
      <c r="C32" s="117"/>
      <c r="D32" s="117"/>
      <c r="E32" s="118"/>
      <c r="F32" s="32" t="s">
        <v>206</v>
      </c>
      <c r="G32" s="32" t="s">
        <v>257</v>
      </c>
      <c r="H32" s="32" t="s">
        <v>217</v>
      </c>
      <c r="I32" s="32" t="s">
        <v>216</v>
      </c>
      <c r="J32" s="32" t="s">
        <v>219</v>
      </c>
      <c r="K32" s="32" t="s">
        <v>58</v>
      </c>
    </row>
    <row r="33" spans="2:11" s="37" customFormat="1" ht="11.25" x14ac:dyDescent="0.2">
      <c r="B33" s="119">
        <v>1</v>
      </c>
      <c r="C33" s="120"/>
      <c r="D33" s="120"/>
      <c r="E33" s="121"/>
      <c r="F33" s="86">
        <v>2</v>
      </c>
      <c r="G33" s="86">
        <v>3</v>
      </c>
      <c r="H33" s="86">
        <v>4</v>
      </c>
      <c r="I33" s="86">
        <v>5</v>
      </c>
      <c r="J33" s="86">
        <v>6</v>
      </c>
      <c r="K33" s="86" t="s">
        <v>201</v>
      </c>
    </row>
    <row r="34" spans="2:11" ht="30" customHeight="1" x14ac:dyDescent="0.25">
      <c r="B34" s="127" t="s">
        <v>188</v>
      </c>
      <c r="C34" s="128"/>
      <c r="D34" s="129"/>
      <c r="E34" s="70" t="s">
        <v>196</v>
      </c>
      <c r="F34" s="76">
        <f>SUM(F35,F94,F160,F168,F193,F227,F230,F244,F247,F258)</f>
        <v>12989166.92</v>
      </c>
      <c r="G34" s="76">
        <f>SUM(G35,G94,G160,G168,G193,G227,G230,G244,G247,G258)</f>
        <v>13219437</v>
      </c>
      <c r="H34" s="76">
        <f>SUM(H35,H94,H160,H168,H193,H227,H230,H244,H247,H258)</f>
        <v>16268341</v>
      </c>
      <c r="I34" s="76">
        <f>SUM(I35,I94,I160,I168,I193,I227,I230,I244,I247,I258)</f>
        <v>15327213</v>
      </c>
      <c r="J34" s="76">
        <f>SUM(J35,J94,J160,J168,J193,J227,J230,J244,J247,J258)</f>
        <v>15700380</v>
      </c>
      <c r="K34" s="76">
        <f t="shared" si="3"/>
        <v>123.0637961359474</v>
      </c>
    </row>
    <row r="35" spans="2:11" ht="30" customHeight="1" x14ac:dyDescent="0.25">
      <c r="B35" s="127" t="s">
        <v>189</v>
      </c>
      <c r="C35" s="128"/>
      <c r="D35" s="129"/>
      <c r="E35" s="83" t="s">
        <v>179</v>
      </c>
      <c r="F35" s="76">
        <f>SUM(F36,F42,F71,F75,F77,F79,F91)</f>
        <v>7457275.7700000014</v>
      </c>
      <c r="G35" s="76">
        <f>SUM(G36,G42,G71,G75,G77,G79,G91)</f>
        <v>7751384</v>
      </c>
      <c r="H35" s="76">
        <f>SUM(H36,H42,H71,H75,H77,H79,H91)</f>
        <v>9087835</v>
      </c>
      <c r="I35" s="76">
        <f t="shared" ref="I35:J35" si="8">SUM(I36,I42,I71,I75,I77,I79,I91)</f>
        <v>7889000</v>
      </c>
      <c r="J35" s="76">
        <f t="shared" si="8"/>
        <v>7891500</v>
      </c>
      <c r="K35" s="74">
        <f t="shared" si="3"/>
        <v>117.24145004298587</v>
      </c>
    </row>
    <row r="36" spans="2:11" ht="30" customHeight="1" x14ac:dyDescent="0.25">
      <c r="B36" s="49">
        <v>31</v>
      </c>
      <c r="C36" s="50"/>
      <c r="D36" s="38"/>
      <c r="E36" s="56" t="s">
        <v>5</v>
      </c>
      <c r="F36" s="72">
        <f>SUM(F37:F41)</f>
        <v>3581940.36</v>
      </c>
      <c r="G36" s="72">
        <f t="shared" ref="G36:J36" si="9">SUM(G37:G41)</f>
        <v>3776040</v>
      </c>
      <c r="H36" s="72">
        <f t="shared" si="9"/>
        <v>4637200</v>
      </c>
      <c r="I36" s="72">
        <f t="shared" si="9"/>
        <v>4338750</v>
      </c>
      <c r="J36" s="72">
        <f t="shared" si="9"/>
        <v>4338750</v>
      </c>
      <c r="K36" s="71">
        <f t="shared" si="3"/>
        <v>122.80590247984662</v>
      </c>
    </row>
    <row r="37" spans="2:11" ht="30" customHeight="1" x14ac:dyDescent="0.25">
      <c r="B37" s="49">
        <v>3111</v>
      </c>
      <c r="C37" s="50"/>
      <c r="D37" s="38"/>
      <c r="E37" s="56" t="s">
        <v>38</v>
      </c>
      <c r="F37" s="72">
        <v>2718913.85</v>
      </c>
      <c r="G37" s="71">
        <v>2897000</v>
      </c>
      <c r="H37" s="71">
        <v>3630000</v>
      </c>
      <c r="I37" s="71">
        <v>3293750</v>
      </c>
      <c r="J37" s="71">
        <v>3293750</v>
      </c>
      <c r="K37" s="71">
        <f t="shared" si="3"/>
        <v>125.30203658957542</v>
      </c>
    </row>
    <row r="38" spans="2:11" ht="30" customHeight="1" x14ac:dyDescent="0.25">
      <c r="B38" s="49">
        <v>3113</v>
      </c>
      <c r="C38" s="50"/>
      <c r="D38" s="38"/>
      <c r="E38" s="56" t="s">
        <v>106</v>
      </c>
      <c r="F38" s="72">
        <v>89007.98</v>
      </c>
      <c r="G38" s="71">
        <v>130000</v>
      </c>
      <c r="H38" s="71">
        <v>105000</v>
      </c>
      <c r="I38" s="71">
        <v>100000</v>
      </c>
      <c r="J38" s="71">
        <v>100000</v>
      </c>
      <c r="K38" s="71">
        <f t="shared" si="3"/>
        <v>80.769230769230774</v>
      </c>
    </row>
    <row r="39" spans="2:11" ht="30" customHeight="1" x14ac:dyDescent="0.25">
      <c r="B39" s="49">
        <v>3121</v>
      </c>
      <c r="C39" s="50"/>
      <c r="D39" s="38"/>
      <c r="E39" s="56" t="s">
        <v>107</v>
      </c>
      <c r="F39" s="72">
        <v>304781.07</v>
      </c>
      <c r="G39" s="71">
        <v>250000</v>
      </c>
      <c r="H39" s="71">
        <v>300000</v>
      </c>
      <c r="I39" s="71">
        <v>300000</v>
      </c>
      <c r="J39" s="71">
        <v>300000</v>
      </c>
      <c r="K39" s="71">
        <f t="shared" si="3"/>
        <v>120</v>
      </c>
    </row>
    <row r="40" spans="2:11" ht="30" customHeight="1" x14ac:dyDescent="0.25">
      <c r="B40" s="49">
        <v>3131</v>
      </c>
      <c r="C40" s="50"/>
      <c r="D40" s="38"/>
      <c r="E40" s="56" t="s">
        <v>109</v>
      </c>
      <c r="F40" s="72">
        <v>0</v>
      </c>
      <c r="G40" s="71">
        <v>10000</v>
      </c>
      <c r="H40" s="71">
        <v>55000</v>
      </c>
      <c r="I40" s="71">
        <v>45000</v>
      </c>
      <c r="J40" s="71">
        <v>45000</v>
      </c>
      <c r="K40" s="71">
        <f t="shared" si="3"/>
        <v>550</v>
      </c>
    </row>
    <row r="41" spans="2:11" ht="30" customHeight="1" x14ac:dyDescent="0.25">
      <c r="B41" s="49">
        <v>3132</v>
      </c>
      <c r="C41" s="50"/>
      <c r="D41" s="38"/>
      <c r="E41" s="56" t="s">
        <v>110</v>
      </c>
      <c r="F41" s="72">
        <v>469237.46</v>
      </c>
      <c r="G41" s="71">
        <v>489040</v>
      </c>
      <c r="H41" s="71">
        <v>547200</v>
      </c>
      <c r="I41" s="71">
        <v>600000</v>
      </c>
      <c r="J41" s="71">
        <v>600000</v>
      </c>
      <c r="K41" s="71">
        <f t="shared" si="3"/>
        <v>111.89268771470637</v>
      </c>
    </row>
    <row r="42" spans="2:11" ht="30" customHeight="1" x14ac:dyDescent="0.25">
      <c r="B42" s="49">
        <v>32</v>
      </c>
      <c r="C42" s="50"/>
      <c r="D42" s="38"/>
      <c r="E42" s="56" t="s">
        <v>12</v>
      </c>
      <c r="F42" s="72">
        <f>SUM(F43:F58,F61:F70)</f>
        <v>3645741.3800000013</v>
      </c>
      <c r="G42" s="72">
        <f t="shared" ref="G42:J42" si="10">SUM(G43:G58,G61:G70)</f>
        <v>3768844</v>
      </c>
      <c r="H42" s="72">
        <f t="shared" si="10"/>
        <v>3831585</v>
      </c>
      <c r="I42" s="72">
        <f t="shared" si="10"/>
        <v>3456150</v>
      </c>
      <c r="J42" s="72">
        <f t="shared" si="10"/>
        <v>3461150</v>
      </c>
      <c r="K42" s="71">
        <f t="shared" si="3"/>
        <v>101.66472796433071</v>
      </c>
    </row>
    <row r="43" spans="2:11" ht="30" customHeight="1" x14ac:dyDescent="0.25">
      <c r="B43" s="49">
        <v>3211</v>
      </c>
      <c r="C43" s="50"/>
      <c r="D43" s="38"/>
      <c r="E43" s="56" t="s">
        <v>40</v>
      </c>
      <c r="F43" s="72">
        <v>14327.57</v>
      </c>
      <c r="G43" s="71">
        <v>8000</v>
      </c>
      <c r="H43" s="71">
        <v>15000</v>
      </c>
      <c r="I43" s="71">
        <v>15000</v>
      </c>
      <c r="J43" s="71">
        <v>15000</v>
      </c>
      <c r="K43" s="71">
        <f t="shared" si="3"/>
        <v>187.5</v>
      </c>
    </row>
    <row r="44" spans="2:11" ht="30" customHeight="1" x14ac:dyDescent="0.25">
      <c r="B44" s="49">
        <v>3212</v>
      </c>
      <c r="C44" s="50"/>
      <c r="D44" s="38"/>
      <c r="E44" s="56" t="s">
        <v>111</v>
      </c>
      <c r="F44" s="72">
        <v>94351.64</v>
      </c>
      <c r="G44" s="71">
        <v>90000</v>
      </c>
      <c r="H44" s="71">
        <v>95000</v>
      </c>
      <c r="I44" s="71">
        <v>120000</v>
      </c>
      <c r="J44" s="71">
        <v>120000</v>
      </c>
      <c r="K44" s="71">
        <f t="shared" si="3"/>
        <v>105.55555555555556</v>
      </c>
    </row>
    <row r="45" spans="2:11" ht="30" customHeight="1" x14ac:dyDescent="0.25">
      <c r="B45" s="49">
        <v>3213</v>
      </c>
      <c r="C45" s="50"/>
      <c r="D45" s="38"/>
      <c r="E45" s="56" t="s">
        <v>112</v>
      </c>
      <c r="F45" s="72">
        <v>13331.58</v>
      </c>
      <c r="G45" s="71">
        <v>25200</v>
      </c>
      <c r="H45" s="71">
        <v>25000</v>
      </c>
      <c r="I45" s="71">
        <v>10000</v>
      </c>
      <c r="J45" s="71">
        <v>10000</v>
      </c>
      <c r="K45" s="71">
        <f t="shared" si="3"/>
        <v>99.206349206349216</v>
      </c>
    </row>
    <row r="46" spans="2:11" ht="30" customHeight="1" x14ac:dyDescent="0.25">
      <c r="B46" s="49">
        <v>3214</v>
      </c>
      <c r="C46" s="50"/>
      <c r="D46" s="38"/>
      <c r="E46" s="56" t="s">
        <v>113</v>
      </c>
      <c r="F46" s="72">
        <v>0</v>
      </c>
      <c r="G46" s="71">
        <v>120</v>
      </c>
      <c r="H46" s="71">
        <v>50</v>
      </c>
      <c r="I46" s="71"/>
      <c r="J46" s="71"/>
      <c r="K46" s="71">
        <f t="shared" si="3"/>
        <v>41.666666666666671</v>
      </c>
    </row>
    <row r="47" spans="2:11" ht="30" customHeight="1" x14ac:dyDescent="0.25">
      <c r="B47" s="49">
        <v>3221</v>
      </c>
      <c r="C47" s="50"/>
      <c r="D47" s="38"/>
      <c r="E47" s="56" t="s">
        <v>115</v>
      </c>
      <c r="F47" s="72">
        <v>160078.59</v>
      </c>
      <c r="G47" s="71">
        <v>160000</v>
      </c>
      <c r="H47" s="71">
        <v>118640</v>
      </c>
      <c r="I47" s="71">
        <v>90000</v>
      </c>
      <c r="J47" s="71">
        <v>90000</v>
      </c>
      <c r="K47" s="71">
        <f t="shared" si="3"/>
        <v>74.150000000000006</v>
      </c>
    </row>
    <row r="48" spans="2:11" ht="30" customHeight="1" x14ac:dyDescent="0.25">
      <c r="B48" s="49">
        <v>3222</v>
      </c>
      <c r="C48" s="50"/>
      <c r="D48" s="38"/>
      <c r="E48" s="56" t="s">
        <v>116</v>
      </c>
      <c r="F48" s="72">
        <v>704983.08</v>
      </c>
      <c r="G48" s="71">
        <v>709630</v>
      </c>
      <c r="H48" s="71">
        <v>779250</v>
      </c>
      <c r="I48" s="71">
        <v>613000</v>
      </c>
      <c r="J48" s="71">
        <v>613000</v>
      </c>
      <c r="K48" s="71">
        <f t="shared" si="3"/>
        <v>109.81074644533066</v>
      </c>
    </row>
    <row r="49" spans="2:11" ht="30" customHeight="1" x14ac:dyDescent="0.25">
      <c r="B49" s="49">
        <v>3223</v>
      </c>
      <c r="C49" s="50"/>
      <c r="D49" s="38"/>
      <c r="E49" s="56" t="s">
        <v>117</v>
      </c>
      <c r="F49" s="72">
        <v>488057.05</v>
      </c>
      <c r="G49" s="71">
        <v>536500</v>
      </c>
      <c r="H49" s="71">
        <v>520000</v>
      </c>
      <c r="I49" s="71">
        <v>500000</v>
      </c>
      <c r="J49" s="71">
        <v>500000</v>
      </c>
      <c r="K49" s="71">
        <f t="shared" si="3"/>
        <v>96.924510717614169</v>
      </c>
    </row>
    <row r="50" spans="2:11" ht="30" customHeight="1" x14ac:dyDescent="0.25">
      <c r="B50" s="49">
        <v>3224</v>
      </c>
      <c r="C50" s="50"/>
      <c r="D50" s="38"/>
      <c r="E50" s="56" t="s">
        <v>118</v>
      </c>
      <c r="F50" s="72">
        <v>166056.98000000001</v>
      </c>
      <c r="G50" s="71">
        <v>266852</v>
      </c>
      <c r="H50" s="71">
        <v>347800</v>
      </c>
      <c r="I50" s="71">
        <v>230000</v>
      </c>
      <c r="J50" s="71">
        <v>230000</v>
      </c>
      <c r="K50" s="71">
        <f t="shared" si="3"/>
        <v>130.33441757978207</v>
      </c>
    </row>
    <row r="51" spans="2:11" ht="30" customHeight="1" x14ac:dyDescent="0.25">
      <c r="B51" s="49">
        <v>3225</v>
      </c>
      <c r="C51" s="50"/>
      <c r="D51" s="38"/>
      <c r="E51" s="56" t="s">
        <v>119</v>
      </c>
      <c r="F51" s="72">
        <v>47550.04</v>
      </c>
      <c r="G51" s="71">
        <v>58500</v>
      </c>
      <c r="H51" s="71">
        <v>70000</v>
      </c>
      <c r="I51" s="71">
        <v>55000</v>
      </c>
      <c r="J51" s="71">
        <v>55000</v>
      </c>
      <c r="K51" s="71">
        <f t="shared" si="3"/>
        <v>119.65811965811966</v>
      </c>
    </row>
    <row r="52" spans="2:11" ht="30" customHeight="1" x14ac:dyDescent="0.25">
      <c r="B52" s="49">
        <v>3227</v>
      </c>
      <c r="C52" s="50"/>
      <c r="D52" s="38"/>
      <c r="E52" s="56" t="s">
        <v>120</v>
      </c>
      <c r="F52" s="72">
        <v>16771.689999999999</v>
      </c>
      <c r="G52" s="71">
        <v>56000</v>
      </c>
      <c r="H52" s="71">
        <v>70000</v>
      </c>
      <c r="I52" s="71">
        <v>35000</v>
      </c>
      <c r="J52" s="71">
        <v>30000</v>
      </c>
      <c r="K52" s="71">
        <f t="shared" si="3"/>
        <v>125</v>
      </c>
    </row>
    <row r="53" spans="2:11" ht="30" customHeight="1" x14ac:dyDescent="0.25">
      <c r="B53" s="49">
        <v>3231</v>
      </c>
      <c r="C53" s="50"/>
      <c r="D53" s="38"/>
      <c r="E53" s="56" t="s">
        <v>122</v>
      </c>
      <c r="F53" s="72">
        <v>14747.11</v>
      </c>
      <c r="G53" s="71">
        <v>16500</v>
      </c>
      <c r="H53" s="71">
        <v>21700</v>
      </c>
      <c r="I53" s="71">
        <v>15000</v>
      </c>
      <c r="J53" s="71">
        <v>15000</v>
      </c>
      <c r="K53" s="71">
        <f t="shared" si="3"/>
        <v>131.51515151515153</v>
      </c>
    </row>
    <row r="54" spans="2:11" ht="30" customHeight="1" x14ac:dyDescent="0.25">
      <c r="B54" s="49">
        <v>3232</v>
      </c>
      <c r="C54" s="50"/>
      <c r="D54" s="38"/>
      <c r="E54" s="56" t="s">
        <v>123</v>
      </c>
      <c r="F54" s="72">
        <v>958790.03</v>
      </c>
      <c r="G54" s="71">
        <v>733478</v>
      </c>
      <c r="H54" s="71">
        <v>700000</v>
      </c>
      <c r="I54" s="71">
        <v>555000</v>
      </c>
      <c r="J54" s="71">
        <v>555000</v>
      </c>
      <c r="K54" s="71">
        <f t="shared" si="3"/>
        <v>95.435718590059963</v>
      </c>
    </row>
    <row r="55" spans="2:11" ht="30" customHeight="1" x14ac:dyDescent="0.25">
      <c r="B55" s="49">
        <v>3233</v>
      </c>
      <c r="C55" s="50"/>
      <c r="D55" s="38"/>
      <c r="E55" s="56" t="s">
        <v>124</v>
      </c>
      <c r="F55" s="72">
        <v>112131.18</v>
      </c>
      <c r="G55" s="71">
        <v>87600</v>
      </c>
      <c r="H55" s="71">
        <v>65415</v>
      </c>
      <c r="I55" s="71">
        <v>60000</v>
      </c>
      <c r="J55" s="71">
        <v>60000</v>
      </c>
      <c r="K55" s="71">
        <f t="shared" si="3"/>
        <v>74.674657534246577</v>
      </c>
    </row>
    <row r="56" spans="2:11" ht="30" customHeight="1" x14ac:dyDescent="0.25">
      <c r="B56" s="49">
        <v>3234</v>
      </c>
      <c r="C56" s="50"/>
      <c r="D56" s="38"/>
      <c r="E56" s="56" t="s">
        <v>125</v>
      </c>
      <c r="F56" s="72">
        <v>225640.39</v>
      </c>
      <c r="G56" s="71">
        <v>183480</v>
      </c>
      <c r="H56" s="71">
        <v>233980</v>
      </c>
      <c r="I56" s="71">
        <v>210000</v>
      </c>
      <c r="J56" s="71">
        <v>210000</v>
      </c>
      <c r="K56" s="71">
        <f t="shared" si="3"/>
        <v>127.52343579681708</v>
      </c>
    </row>
    <row r="57" spans="2:11" ht="30" customHeight="1" x14ac:dyDescent="0.25">
      <c r="B57" s="49">
        <v>3235</v>
      </c>
      <c r="C57" s="50"/>
      <c r="D57" s="38"/>
      <c r="E57" s="56" t="s">
        <v>126</v>
      </c>
      <c r="F57" s="72">
        <v>1341.99</v>
      </c>
      <c r="G57" s="71">
        <v>3300</v>
      </c>
      <c r="H57" s="71">
        <v>2500</v>
      </c>
      <c r="I57" s="71">
        <v>2000</v>
      </c>
      <c r="J57" s="71">
        <v>2000</v>
      </c>
      <c r="K57" s="71">
        <f t="shared" si="3"/>
        <v>75.757575757575751</v>
      </c>
    </row>
    <row r="58" spans="2:11" ht="30" customHeight="1" x14ac:dyDescent="0.25">
      <c r="B58" s="49">
        <v>3236</v>
      </c>
      <c r="C58" s="50"/>
      <c r="D58" s="38"/>
      <c r="E58" s="56" t="s">
        <v>127</v>
      </c>
      <c r="F58" s="72">
        <v>3947.5</v>
      </c>
      <c r="G58" s="71">
        <v>25000</v>
      </c>
      <c r="H58" s="71">
        <v>20000</v>
      </c>
      <c r="I58" s="71">
        <v>20000</v>
      </c>
      <c r="J58" s="71">
        <v>20000</v>
      </c>
      <c r="K58" s="71">
        <f t="shared" si="3"/>
        <v>80</v>
      </c>
    </row>
    <row r="59" spans="2:11" ht="25.5" x14ac:dyDescent="0.25">
      <c r="B59" s="116" t="s">
        <v>7</v>
      </c>
      <c r="C59" s="117"/>
      <c r="D59" s="117"/>
      <c r="E59" s="118"/>
      <c r="F59" s="32" t="s">
        <v>206</v>
      </c>
      <c r="G59" s="32" t="s">
        <v>257</v>
      </c>
      <c r="H59" s="32" t="s">
        <v>217</v>
      </c>
      <c r="I59" s="32" t="s">
        <v>216</v>
      </c>
      <c r="J59" s="32" t="s">
        <v>219</v>
      </c>
      <c r="K59" s="32" t="s">
        <v>58</v>
      </c>
    </row>
    <row r="60" spans="2:11" s="37" customFormat="1" ht="11.25" x14ac:dyDescent="0.2">
      <c r="B60" s="119">
        <v>1</v>
      </c>
      <c r="C60" s="120"/>
      <c r="D60" s="120"/>
      <c r="E60" s="121"/>
      <c r="F60" s="86">
        <v>2</v>
      </c>
      <c r="G60" s="86" t="s">
        <v>243</v>
      </c>
      <c r="H60" s="86" t="s">
        <v>244</v>
      </c>
      <c r="I60" s="86" t="s">
        <v>245</v>
      </c>
      <c r="J60" s="86" t="s">
        <v>246</v>
      </c>
      <c r="K60" s="86" t="s">
        <v>201</v>
      </c>
    </row>
    <row r="61" spans="2:11" ht="30" customHeight="1" x14ac:dyDescent="0.25">
      <c r="B61" s="49">
        <v>3237</v>
      </c>
      <c r="C61" s="50"/>
      <c r="D61" s="38"/>
      <c r="E61" s="56" t="s">
        <v>128</v>
      </c>
      <c r="F61" s="72">
        <v>71313.539999999994</v>
      </c>
      <c r="G61" s="71">
        <v>260000</v>
      </c>
      <c r="H61" s="71">
        <v>190000</v>
      </c>
      <c r="I61" s="71">
        <v>350000</v>
      </c>
      <c r="J61" s="71">
        <v>360000</v>
      </c>
      <c r="K61" s="71">
        <f t="shared" ref="K61:K92" si="11">H61/G61*100</f>
        <v>73.076923076923066</v>
      </c>
    </row>
    <row r="62" spans="2:11" ht="30" customHeight="1" x14ac:dyDescent="0.25">
      <c r="B62" s="49">
        <v>3238</v>
      </c>
      <c r="C62" s="50"/>
      <c r="D62" s="38"/>
      <c r="E62" s="56" t="s">
        <v>129</v>
      </c>
      <c r="F62" s="72">
        <v>56675.07</v>
      </c>
      <c r="G62" s="71">
        <v>82000</v>
      </c>
      <c r="H62" s="71">
        <v>79400</v>
      </c>
      <c r="I62" s="71">
        <v>150000</v>
      </c>
      <c r="J62" s="71">
        <v>150000</v>
      </c>
      <c r="K62" s="71">
        <f t="shared" si="11"/>
        <v>96.829268292682926</v>
      </c>
    </row>
    <row r="63" spans="2:11" ht="30" customHeight="1" x14ac:dyDescent="0.25">
      <c r="B63" s="49">
        <v>3239</v>
      </c>
      <c r="C63" s="50"/>
      <c r="D63" s="38"/>
      <c r="E63" s="56" t="s">
        <v>130</v>
      </c>
      <c r="F63" s="72">
        <v>176555.56</v>
      </c>
      <c r="G63" s="71">
        <v>166998</v>
      </c>
      <c r="H63" s="71">
        <v>141350</v>
      </c>
      <c r="I63" s="71">
        <v>137000</v>
      </c>
      <c r="J63" s="71">
        <v>137000</v>
      </c>
      <c r="K63" s="71">
        <f t="shared" si="11"/>
        <v>84.641732236314198</v>
      </c>
    </row>
    <row r="64" spans="2:11" ht="30" customHeight="1" x14ac:dyDescent="0.25">
      <c r="B64" s="49">
        <v>3241</v>
      </c>
      <c r="C64" s="50"/>
      <c r="D64" s="38"/>
      <c r="E64" s="56" t="s">
        <v>131</v>
      </c>
      <c r="F64" s="72">
        <v>0</v>
      </c>
      <c r="G64" s="71">
        <v>80</v>
      </c>
      <c r="H64" s="71">
        <v>0</v>
      </c>
      <c r="I64" s="71">
        <v>650</v>
      </c>
      <c r="J64" s="71">
        <v>650</v>
      </c>
      <c r="K64" s="71">
        <f t="shared" si="11"/>
        <v>0</v>
      </c>
    </row>
    <row r="65" spans="2:11" ht="30" customHeight="1" x14ac:dyDescent="0.25">
      <c r="B65" s="49">
        <v>3291</v>
      </c>
      <c r="C65" s="50"/>
      <c r="D65" s="38"/>
      <c r="E65" s="56" t="s">
        <v>133</v>
      </c>
      <c r="F65" s="72"/>
      <c r="G65" s="71">
        <v>7106</v>
      </c>
      <c r="H65" s="71">
        <v>0</v>
      </c>
      <c r="I65" s="71">
        <v>0</v>
      </c>
      <c r="J65" s="71"/>
      <c r="K65" s="71">
        <f t="shared" si="11"/>
        <v>0</v>
      </c>
    </row>
    <row r="66" spans="2:11" ht="30" customHeight="1" x14ac:dyDescent="0.25">
      <c r="B66" s="49">
        <v>3292</v>
      </c>
      <c r="C66" s="50"/>
      <c r="D66" s="38"/>
      <c r="E66" s="56" t="s">
        <v>134</v>
      </c>
      <c r="F66" s="72">
        <v>13555.25</v>
      </c>
      <c r="G66" s="71">
        <v>55500</v>
      </c>
      <c r="H66" s="71">
        <v>55500</v>
      </c>
      <c r="I66" s="71">
        <v>70000</v>
      </c>
      <c r="J66" s="71">
        <v>70000</v>
      </c>
      <c r="K66" s="71">
        <f t="shared" si="11"/>
        <v>100</v>
      </c>
    </row>
    <row r="67" spans="2:11" ht="30" customHeight="1" x14ac:dyDescent="0.25">
      <c r="B67" s="49">
        <v>3293</v>
      </c>
      <c r="C67" s="50"/>
      <c r="D67" s="38"/>
      <c r="E67" s="56" t="s">
        <v>135</v>
      </c>
      <c r="F67" s="72">
        <v>8236.56</v>
      </c>
      <c r="G67" s="71">
        <v>10000</v>
      </c>
      <c r="H67" s="71">
        <v>10000</v>
      </c>
      <c r="I67" s="71">
        <v>12500</v>
      </c>
      <c r="J67" s="71">
        <v>12500</v>
      </c>
      <c r="K67" s="71">
        <f t="shared" si="11"/>
        <v>100</v>
      </c>
    </row>
    <row r="68" spans="2:11" ht="30" customHeight="1" x14ac:dyDescent="0.25">
      <c r="B68" s="49">
        <v>3294</v>
      </c>
      <c r="C68" s="50"/>
      <c r="D68" s="38"/>
      <c r="E68" s="56" t="s">
        <v>136</v>
      </c>
      <c r="F68" s="72">
        <v>451.2</v>
      </c>
      <c r="G68" s="71">
        <v>3000</v>
      </c>
      <c r="H68" s="71">
        <v>1000</v>
      </c>
      <c r="I68" s="71">
        <v>1000</v>
      </c>
      <c r="J68" s="71">
        <v>1000</v>
      </c>
      <c r="K68" s="71">
        <f t="shared" si="11"/>
        <v>33.333333333333329</v>
      </c>
    </row>
    <row r="69" spans="2:11" ht="30" customHeight="1" x14ac:dyDescent="0.25">
      <c r="B69" s="49">
        <v>3295</v>
      </c>
      <c r="C69" s="50"/>
      <c r="D69" s="38"/>
      <c r="E69" s="56" t="s">
        <v>137</v>
      </c>
      <c r="F69" s="72">
        <v>211842.81</v>
      </c>
      <c r="G69" s="71">
        <v>135000</v>
      </c>
      <c r="H69" s="71">
        <v>200000</v>
      </c>
      <c r="I69" s="71">
        <v>125000</v>
      </c>
      <c r="J69" s="71">
        <v>125000</v>
      </c>
      <c r="K69" s="71">
        <f t="shared" si="11"/>
        <v>148.14814814814815</v>
      </c>
    </row>
    <row r="70" spans="2:11" ht="30" customHeight="1" x14ac:dyDescent="0.25">
      <c r="B70" s="49">
        <v>3299</v>
      </c>
      <c r="C70" s="50"/>
      <c r="D70" s="38"/>
      <c r="E70" s="56" t="s">
        <v>132</v>
      </c>
      <c r="F70" s="72">
        <v>85004.97</v>
      </c>
      <c r="G70" s="71">
        <v>89000</v>
      </c>
      <c r="H70" s="71">
        <v>70000</v>
      </c>
      <c r="I70" s="71">
        <v>80000</v>
      </c>
      <c r="J70" s="71">
        <v>80000</v>
      </c>
      <c r="K70" s="71">
        <f t="shared" si="11"/>
        <v>78.651685393258433</v>
      </c>
    </row>
    <row r="71" spans="2:11" ht="30" customHeight="1" x14ac:dyDescent="0.25">
      <c r="B71" s="49">
        <v>34</v>
      </c>
      <c r="C71" s="50"/>
      <c r="D71" s="38"/>
      <c r="E71" s="56" t="s">
        <v>139</v>
      </c>
      <c r="F71" s="72">
        <f>SUM(F72:F74)</f>
        <v>9853.81</v>
      </c>
      <c r="G71" s="72">
        <f t="shared" ref="G71:J71" si="12">SUM(G72:G74)</f>
        <v>2850</v>
      </c>
      <c r="H71" s="72">
        <f t="shared" si="12"/>
        <v>200</v>
      </c>
      <c r="I71" s="72">
        <f t="shared" si="12"/>
        <v>600</v>
      </c>
      <c r="J71" s="72">
        <f t="shared" si="12"/>
        <v>600</v>
      </c>
      <c r="K71" s="71">
        <f t="shared" si="11"/>
        <v>7.0175438596491224</v>
      </c>
    </row>
    <row r="72" spans="2:11" ht="30" customHeight="1" x14ac:dyDescent="0.25">
      <c r="B72" s="49">
        <v>3431</v>
      </c>
      <c r="C72" s="50"/>
      <c r="D72" s="38"/>
      <c r="E72" s="56" t="s">
        <v>143</v>
      </c>
      <c r="F72" s="72">
        <v>0</v>
      </c>
      <c r="G72" s="71">
        <v>2500</v>
      </c>
      <c r="H72" s="71">
        <v>0</v>
      </c>
      <c r="I72" s="71"/>
      <c r="J72" s="71"/>
      <c r="K72" s="71">
        <f t="shared" si="11"/>
        <v>0</v>
      </c>
    </row>
    <row r="73" spans="2:11" ht="30" customHeight="1" x14ac:dyDescent="0.25">
      <c r="B73" s="49">
        <v>3432</v>
      </c>
      <c r="C73" s="50"/>
      <c r="D73" s="38"/>
      <c r="E73" s="56" t="s">
        <v>144</v>
      </c>
      <c r="F73" s="72">
        <v>489.66</v>
      </c>
      <c r="G73" s="71">
        <v>100</v>
      </c>
      <c r="H73" s="71">
        <v>100</v>
      </c>
      <c r="I73" s="71">
        <v>500</v>
      </c>
      <c r="J73" s="71">
        <v>500</v>
      </c>
      <c r="K73" s="71">
        <f t="shared" si="11"/>
        <v>100</v>
      </c>
    </row>
    <row r="74" spans="2:11" ht="30" customHeight="1" x14ac:dyDescent="0.25">
      <c r="B74" s="49">
        <v>3433</v>
      </c>
      <c r="C74" s="50"/>
      <c r="D74" s="38"/>
      <c r="E74" s="56" t="s">
        <v>145</v>
      </c>
      <c r="F74" s="72">
        <v>9364.15</v>
      </c>
      <c r="G74" s="71">
        <v>250</v>
      </c>
      <c r="H74" s="71">
        <v>100</v>
      </c>
      <c r="I74" s="71">
        <v>100</v>
      </c>
      <c r="J74" s="71">
        <v>100</v>
      </c>
      <c r="K74" s="71">
        <f t="shared" si="11"/>
        <v>40</v>
      </c>
    </row>
    <row r="75" spans="2:11" ht="30" customHeight="1" x14ac:dyDescent="0.25">
      <c r="B75" s="49">
        <v>37</v>
      </c>
      <c r="C75" s="50"/>
      <c r="D75" s="38"/>
      <c r="E75" s="56" t="s">
        <v>147</v>
      </c>
      <c r="F75" s="72">
        <f>SUM(F76)</f>
        <v>690.15</v>
      </c>
      <c r="G75" s="72">
        <f t="shared" ref="G75:J75" si="13">SUM(G76)</f>
        <v>0</v>
      </c>
      <c r="H75" s="72">
        <f t="shared" si="13"/>
        <v>0</v>
      </c>
      <c r="I75" s="72">
        <f t="shared" si="13"/>
        <v>0</v>
      </c>
      <c r="J75" s="72">
        <f t="shared" si="13"/>
        <v>0</v>
      </c>
      <c r="K75" s="71"/>
    </row>
    <row r="76" spans="2:11" ht="30" customHeight="1" x14ac:dyDescent="0.25">
      <c r="B76" s="49">
        <v>3721</v>
      </c>
      <c r="C76" s="50"/>
      <c r="D76" s="38"/>
      <c r="E76" s="56" t="s">
        <v>149</v>
      </c>
      <c r="F76" s="72">
        <v>690.15</v>
      </c>
      <c r="G76" s="71">
        <v>0</v>
      </c>
      <c r="H76" s="71">
        <v>0</v>
      </c>
      <c r="I76" s="71"/>
      <c r="J76" s="71"/>
      <c r="K76" s="71"/>
    </row>
    <row r="77" spans="2:11" ht="30" customHeight="1" x14ac:dyDescent="0.25">
      <c r="B77" s="49">
        <v>38</v>
      </c>
      <c r="C77" s="50"/>
      <c r="D77" s="38"/>
      <c r="E77" s="56" t="s">
        <v>191</v>
      </c>
      <c r="F77" s="72">
        <f>SUM(F78)</f>
        <v>0</v>
      </c>
      <c r="G77" s="72">
        <f t="shared" ref="G77:J77" si="14">SUM(G78)</f>
        <v>500</v>
      </c>
      <c r="H77" s="72">
        <f t="shared" si="14"/>
        <v>500</v>
      </c>
      <c r="I77" s="72">
        <f t="shared" si="14"/>
        <v>500</v>
      </c>
      <c r="J77" s="72">
        <f t="shared" si="14"/>
        <v>500</v>
      </c>
      <c r="K77" s="71">
        <f t="shared" si="11"/>
        <v>100</v>
      </c>
    </row>
    <row r="78" spans="2:11" ht="30" customHeight="1" x14ac:dyDescent="0.25">
      <c r="B78" s="49">
        <v>3835</v>
      </c>
      <c r="C78" s="50"/>
      <c r="D78" s="38"/>
      <c r="E78" s="56" t="s">
        <v>94</v>
      </c>
      <c r="F78" s="72">
        <v>0</v>
      </c>
      <c r="G78" s="71">
        <v>500</v>
      </c>
      <c r="H78" s="71">
        <v>500</v>
      </c>
      <c r="I78" s="71">
        <v>500</v>
      </c>
      <c r="J78" s="71">
        <v>500</v>
      </c>
      <c r="K78" s="71">
        <f t="shared" si="11"/>
        <v>100</v>
      </c>
    </row>
    <row r="79" spans="2:11" ht="30" customHeight="1" x14ac:dyDescent="0.25">
      <c r="B79" s="49">
        <v>42</v>
      </c>
      <c r="C79" s="50"/>
      <c r="D79" s="38"/>
      <c r="E79" s="56" t="s">
        <v>150</v>
      </c>
      <c r="F79" s="72">
        <f>SUM(F80:F87)</f>
        <v>198191.43999999997</v>
      </c>
      <c r="G79" s="72">
        <f>SUM(G80:G88)</f>
        <v>153050</v>
      </c>
      <c r="H79" s="72">
        <f>SUM(H80:H88)</f>
        <v>618350</v>
      </c>
      <c r="I79" s="72">
        <f t="shared" ref="I79:J79" si="15">SUM(I80:I88)</f>
        <v>93000</v>
      </c>
      <c r="J79" s="72">
        <f t="shared" si="15"/>
        <v>90500</v>
      </c>
      <c r="K79" s="71">
        <f t="shared" si="11"/>
        <v>404.01829467494281</v>
      </c>
    </row>
    <row r="80" spans="2:11" ht="30" customHeight="1" x14ac:dyDescent="0.25">
      <c r="B80" s="49">
        <v>4214</v>
      </c>
      <c r="C80" s="50"/>
      <c r="D80" s="38"/>
      <c r="E80" s="56" t="s">
        <v>153</v>
      </c>
      <c r="F80" s="72">
        <v>0</v>
      </c>
      <c r="G80" s="71">
        <v>7450</v>
      </c>
      <c r="H80" s="71">
        <v>300000</v>
      </c>
      <c r="I80" s="71">
        <v>5000</v>
      </c>
      <c r="J80" s="71">
        <v>5000</v>
      </c>
      <c r="K80" s="71">
        <f t="shared" si="11"/>
        <v>4026.8456375838923</v>
      </c>
    </row>
    <row r="81" spans="2:11" ht="30" customHeight="1" x14ac:dyDescent="0.25">
      <c r="B81" s="49">
        <v>4221</v>
      </c>
      <c r="C81" s="50"/>
      <c r="D81" s="38"/>
      <c r="E81" s="56" t="s">
        <v>155</v>
      </c>
      <c r="F81" s="72">
        <v>9977.9</v>
      </c>
      <c r="G81" s="71">
        <v>14600</v>
      </c>
      <c r="H81" s="71">
        <v>40000</v>
      </c>
      <c r="I81" s="71">
        <v>13500</v>
      </c>
      <c r="J81" s="71">
        <v>13500</v>
      </c>
      <c r="K81" s="71">
        <f t="shared" si="11"/>
        <v>273.97260273972603</v>
      </c>
    </row>
    <row r="82" spans="2:11" ht="30" customHeight="1" x14ac:dyDescent="0.25">
      <c r="B82" s="49">
        <v>4222</v>
      </c>
      <c r="C82" s="50"/>
      <c r="D82" s="38"/>
      <c r="E82" s="56" t="s">
        <v>156</v>
      </c>
      <c r="F82" s="72">
        <v>12487.83</v>
      </c>
      <c r="G82" s="71">
        <v>11000</v>
      </c>
      <c r="H82" s="71">
        <v>5000</v>
      </c>
      <c r="I82" s="71">
        <v>4500</v>
      </c>
      <c r="J82" s="71">
        <v>7000</v>
      </c>
      <c r="K82" s="71">
        <f t="shared" si="11"/>
        <v>45.454545454545453</v>
      </c>
    </row>
    <row r="83" spans="2:11" ht="30" customHeight="1" x14ac:dyDescent="0.25">
      <c r="B83" s="49">
        <v>4223</v>
      </c>
      <c r="C83" s="50"/>
      <c r="D83" s="38"/>
      <c r="E83" s="56" t="s">
        <v>157</v>
      </c>
      <c r="F83" s="72">
        <v>47440.94</v>
      </c>
      <c r="G83" s="71">
        <v>20000</v>
      </c>
      <c r="H83" s="71">
        <v>78350</v>
      </c>
      <c r="I83" s="71">
        <v>5000</v>
      </c>
      <c r="J83" s="71">
        <v>5000</v>
      </c>
      <c r="K83" s="71">
        <f t="shared" si="11"/>
        <v>391.75</v>
      </c>
    </row>
    <row r="84" spans="2:11" ht="30" customHeight="1" x14ac:dyDescent="0.25">
      <c r="B84" s="49">
        <v>4225</v>
      </c>
      <c r="C84" s="50"/>
      <c r="D84" s="38"/>
      <c r="E84" s="56" t="s">
        <v>159</v>
      </c>
      <c r="F84" s="72">
        <v>5044.03</v>
      </c>
      <c r="G84" s="71">
        <v>15000</v>
      </c>
      <c r="H84" s="71">
        <v>50000</v>
      </c>
      <c r="I84" s="71">
        <v>25000</v>
      </c>
      <c r="J84" s="71">
        <v>20000</v>
      </c>
      <c r="K84" s="71">
        <f t="shared" si="11"/>
        <v>333.33333333333337</v>
      </c>
    </row>
    <row r="85" spans="2:11" ht="30" customHeight="1" x14ac:dyDescent="0.25">
      <c r="B85" s="49">
        <v>4226</v>
      </c>
      <c r="C85" s="50"/>
      <c r="D85" s="38"/>
      <c r="E85" s="56" t="s">
        <v>160</v>
      </c>
      <c r="F85" s="72">
        <v>5200</v>
      </c>
      <c r="G85" s="71">
        <v>0</v>
      </c>
      <c r="H85" s="71">
        <v>1000</v>
      </c>
      <c r="I85" s="71">
        <v>4500</v>
      </c>
      <c r="J85" s="71">
        <v>4500</v>
      </c>
      <c r="K85" s="71"/>
    </row>
    <row r="86" spans="2:11" ht="30" customHeight="1" x14ac:dyDescent="0.25">
      <c r="B86" s="49">
        <v>4227</v>
      </c>
      <c r="C86" s="50"/>
      <c r="D86" s="38"/>
      <c r="E86" s="56" t="s">
        <v>105</v>
      </c>
      <c r="F86" s="72">
        <v>95031.22</v>
      </c>
      <c r="G86" s="71">
        <v>85000</v>
      </c>
      <c r="H86" s="71">
        <v>61500</v>
      </c>
      <c r="I86" s="71">
        <v>20000</v>
      </c>
      <c r="J86" s="71">
        <v>20000</v>
      </c>
      <c r="K86" s="71">
        <f t="shared" si="11"/>
        <v>72.35294117647058</v>
      </c>
    </row>
    <row r="87" spans="2:11" ht="30" customHeight="1" x14ac:dyDescent="0.25">
      <c r="B87" s="49">
        <v>4231</v>
      </c>
      <c r="C87" s="50"/>
      <c r="D87" s="38"/>
      <c r="E87" s="56" t="s">
        <v>97</v>
      </c>
      <c r="F87" s="72">
        <v>23009.52</v>
      </c>
      <c r="G87" s="71">
        <v>0</v>
      </c>
      <c r="H87" s="71">
        <v>82500</v>
      </c>
      <c r="I87" s="71">
        <v>15500</v>
      </c>
      <c r="J87" s="71">
        <v>15500</v>
      </c>
      <c r="K87" s="71"/>
    </row>
    <row r="88" spans="2:11" ht="30" hidden="1" customHeight="1" x14ac:dyDescent="0.25">
      <c r="B88" s="49">
        <v>4262</v>
      </c>
      <c r="C88" s="50"/>
      <c r="D88" s="38"/>
      <c r="E88" s="56" t="s">
        <v>209</v>
      </c>
      <c r="F88" s="72">
        <v>0</v>
      </c>
      <c r="G88" s="72">
        <v>0</v>
      </c>
      <c r="H88" s="72"/>
      <c r="I88" s="72"/>
      <c r="J88" s="72"/>
      <c r="K88" s="71"/>
    </row>
    <row r="89" spans="2:11" ht="25.5" x14ac:dyDescent="0.25">
      <c r="B89" s="116" t="s">
        <v>7</v>
      </c>
      <c r="C89" s="117"/>
      <c r="D89" s="117"/>
      <c r="E89" s="118"/>
      <c r="F89" s="32" t="s">
        <v>206</v>
      </c>
      <c r="G89" s="32" t="s">
        <v>257</v>
      </c>
      <c r="H89" s="32" t="s">
        <v>217</v>
      </c>
      <c r="I89" s="32" t="s">
        <v>216</v>
      </c>
      <c r="J89" s="32" t="s">
        <v>219</v>
      </c>
      <c r="K89" s="32" t="s">
        <v>58</v>
      </c>
    </row>
    <row r="90" spans="2:11" s="37" customFormat="1" ht="11.25" x14ac:dyDescent="0.2">
      <c r="B90" s="119">
        <v>1</v>
      </c>
      <c r="C90" s="120"/>
      <c r="D90" s="120"/>
      <c r="E90" s="121"/>
      <c r="F90" s="86">
        <v>2</v>
      </c>
      <c r="G90" s="86" t="s">
        <v>243</v>
      </c>
      <c r="H90" s="86" t="s">
        <v>244</v>
      </c>
      <c r="I90" s="86" t="s">
        <v>245</v>
      </c>
      <c r="J90" s="86" t="s">
        <v>246</v>
      </c>
      <c r="K90" s="86" t="s">
        <v>201</v>
      </c>
    </row>
    <row r="91" spans="2:11" ht="30" customHeight="1" x14ac:dyDescent="0.25">
      <c r="B91" s="49">
        <v>45</v>
      </c>
      <c r="C91" s="50"/>
      <c r="D91" s="38"/>
      <c r="E91" s="56" t="s">
        <v>162</v>
      </c>
      <c r="F91" s="72">
        <f>SUM(F92:F93)</f>
        <v>20858.63</v>
      </c>
      <c r="G91" s="72">
        <f>SUM(G92:G93)</f>
        <v>50100</v>
      </c>
      <c r="H91" s="72">
        <f t="shared" ref="H91:J91" si="16">SUM(H92:H93)</f>
        <v>0</v>
      </c>
      <c r="I91" s="72">
        <f t="shared" si="16"/>
        <v>0</v>
      </c>
      <c r="J91" s="72">
        <f t="shared" si="16"/>
        <v>0</v>
      </c>
      <c r="K91" s="71">
        <f t="shared" si="11"/>
        <v>0</v>
      </c>
    </row>
    <row r="92" spans="2:11" ht="30" customHeight="1" x14ac:dyDescent="0.25">
      <c r="B92" s="49">
        <v>4511</v>
      </c>
      <c r="C92" s="50"/>
      <c r="D92" s="38"/>
      <c r="E92" s="56" t="s">
        <v>163</v>
      </c>
      <c r="F92" s="72">
        <v>0</v>
      </c>
      <c r="G92" s="71">
        <v>26000</v>
      </c>
      <c r="H92" s="71"/>
      <c r="I92" s="71"/>
      <c r="J92" s="71"/>
      <c r="K92" s="71">
        <f t="shared" si="11"/>
        <v>0</v>
      </c>
    </row>
    <row r="93" spans="2:11" ht="30" customHeight="1" x14ac:dyDescent="0.25">
      <c r="B93" s="49">
        <v>4521</v>
      </c>
      <c r="C93" s="50"/>
      <c r="D93" s="38"/>
      <c r="E93" s="56" t="s">
        <v>164</v>
      </c>
      <c r="F93" s="72">
        <v>20858.63</v>
      </c>
      <c r="G93" s="71">
        <v>24100</v>
      </c>
      <c r="H93" s="71"/>
      <c r="I93" s="71"/>
      <c r="J93" s="71"/>
      <c r="K93" s="71">
        <f t="shared" ref="K93:K103" si="17">H93/G93*100</f>
        <v>0</v>
      </c>
    </row>
    <row r="94" spans="2:11" ht="30" customHeight="1" x14ac:dyDescent="0.25">
      <c r="B94" s="127" t="s">
        <v>190</v>
      </c>
      <c r="C94" s="128"/>
      <c r="D94" s="69"/>
      <c r="E94" s="69" t="s">
        <v>180</v>
      </c>
      <c r="F94" s="76">
        <f>SUM(F95,F101,F131,F134,F136,F138,F156)</f>
        <v>5054169.7299999986</v>
      </c>
      <c r="G94" s="76">
        <f>SUM(G95,G101,G131,G134,G136,G138,G156)</f>
        <v>4725000</v>
      </c>
      <c r="H94" s="76">
        <f>SUM(H95,H101,H131,H134,H136,H138,H156)</f>
        <v>5668711</v>
      </c>
      <c r="I94" s="76">
        <f>SUM(I95,I101,I131,I134,I136,I138,I156)</f>
        <v>4937879</v>
      </c>
      <c r="J94" s="76">
        <f>SUM(J95,J101,J131,J134,J136,J138,J156)</f>
        <v>4986879</v>
      </c>
      <c r="K94" s="74">
        <f t="shared" si="17"/>
        <v>119.97271957671958</v>
      </c>
    </row>
    <row r="95" spans="2:11" ht="30" customHeight="1" x14ac:dyDescent="0.25">
      <c r="B95" s="49">
        <v>31</v>
      </c>
      <c r="C95" s="50"/>
      <c r="D95" s="38"/>
      <c r="E95" s="56" t="s">
        <v>5</v>
      </c>
      <c r="F95" s="72">
        <f>SUM(F96:F100)</f>
        <v>3706291.2399999993</v>
      </c>
      <c r="G95" s="72">
        <f>SUM(G96:G100)</f>
        <v>3014040</v>
      </c>
      <c r="H95" s="72">
        <f t="shared" ref="H95:J95" si="18">SUM(H96:H100)</f>
        <v>2974495</v>
      </c>
      <c r="I95" s="72">
        <f t="shared" si="18"/>
        <v>3209875</v>
      </c>
      <c r="J95" s="72">
        <f t="shared" si="18"/>
        <v>3209875</v>
      </c>
      <c r="K95" s="71">
        <f t="shared" si="17"/>
        <v>98.687973616806673</v>
      </c>
    </row>
    <row r="96" spans="2:11" ht="30" customHeight="1" x14ac:dyDescent="0.25">
      <c r="B96" s="49">
        <v>3111</v>
      </c>
      <c r="C96" s="50"/>
      <c r="D96" s="38"/>
      <c r="E96" s="56" t="s">
        <v>38</v>
      </c>
      <c r="F96" s="72">
        <v>2713060.36</v>
      </c>
      <c r="G96" s="71">
        <v>2225000</v>
      </c>
      <c r="H96" s="71">
        <v>2281295</v>
      </c>
      <c r="I96" s="71">
        <v>2529875</v>
      </c>
      <c r="J96" s="71">
        <v>2529875</v>
      </c>
      <c r="K96" s="71">
        <f t="shared" si="17"/>
        <v>102.53011235955056</v>
      </c>
    </row>
    <row r="97" spans="2:11" ht="30" customHeight="1" x14ac:dyDescent="0.25">
      <c r="B97" s="49">
        <v>3113</v>
      </c>
      <c r="C97" s="50"/>
      <c r="D97" s="38"/>
      <c r="E97" s="56" t="s">
        <v>106</v>
      </c>
      <c r="F97" s="72">
        <v>62392.46</v>
      </c>
      <c r="G97" s="71">
        <v>45000</v>
      </c>
      <c r="H97" s="71">
        <v>95000</v>
      </c>
      <c r="I97" s="71">
        <v>50000</v>
      </c>
      <c r="J97" s="71">
        <v>50000</v>
      </c>
      <c r="K97" s="71">
        <f t="shared" si="17"/>
        <v>211.11111111111111</v>
      </c>
    </row>
    <row r="98" spans="2:11" ht="30" customHeight="1" x14ac:dyDescent="0.25">
      <c r="B98" s="49">
        <v>3121</v>
      </c>
      <c r="C98" s="50"/>
      <c r="D98" s="38"/>
      <c r="E98" s="56" t="s">
        <v>107</v>
      </c>
      <c r="F98" s="72">
        <v>362685.24</v>
      </c>
      <c r="G98" s="71">
        <v>249040</v>
      </c>
      <c r="H98" s="71">
        <v>178900</v>
      </c>
      <c r="I98" s="71">
        <v>200000</v>
      </c>
      <c r="J98" s="71">
        <v>200000</v>
      </c>
      <c r="K98" s="71">
        <f t="shared" si="17"/>
        <v>71.835849662704788</v>
      </c>
    </row>
    <row r="99" spans="2:11" ht="30" customHeight="1" x14ac:dyDescent="0.25">
      <c r="B99" s="49">
        <v>3131</v>
      </c>
      <c r="C99" s="50"/>
      <c r="D99" s="38"/>
      <c r="E99" s="56" t="s">
        <v>109</v>
      </c>
      <c r="F99" s="72">
        <v>57460.94</v>
      </c>
      <c r="G99" s="71">
        <v>50000</v>
      </c>
      <c r="H99" s="71">
        <v>20000</v>
      </c>
      <c r="I99" s="71">
        <v>30000</v>
      </c>
      <c r="J99" s="71">
        <v>30000</v>
      </c>
      <c r="K99" s="71">
        <f t="shared" si="17"/>
        <v>40</v>
      </c>
    </row>
    <row r="100" spans="2:11" ht="30" customHeight="1" x14ac:dyDescent="0.25">
      <c r="B100" s="49">
        <v>3132</v>
      </c>
      <c r="C100" s="50"/>
      <c r="D100" s="38"/>
      <c r="E100" s="56" t="s">
        <v>110</v>
      </c>
      <c r="F100" s="72">
        <v>510692.24</v>
      </c>
      <c r="G100" s="71">
        <v>445000</v>
      </c>
      <c r="H100" s="71">
        <v>399300</v>
      </c>
      <c r="I100" s="71">
        <v>400000</v>
      </c>
      <c r="J100" s="71">
        <v>400000</v>
      </c>
      <c r="K100" s="71">
        <f t="shared" si="17"/>
        <v>89.730337078651687</v>
      </c>
    </row>
    <row r="101" spans="2:11" ht="30" customHeight="1" x14ac:dyDescent="0.25">
      <c r="B101" s="49">
        <v>32</v>
      </c>
      <c r="C101" s="50"/>
      <c r="D101" s="38"/>
      <c r="E101" s="56" t="s">
        <v>12</v>
      </c>
      <c r="F101" s="72">
        <f>SUM(F102:F103,F104:F130)</f>
        <v>1143941.6099999996</v>
      </c>
      <c r="G101" s="72">
        <f>SUM(G102:G103,G104:G123,G124:G130)</f>
        <v>1388585</v>
      </c>
      <c r="H101" s="72">
        <f>SUM(H102:H103,H104:H123,H124:H130)</f>
        <v>1468890</v>
      </c>
      <c r="I101" s="72">
        <f>SUM(I102:I103,I104:I123,I124:I130)</f>
        <v>1191550</v>
      </c>
      <c r="J101" s="72">
        <f>SUM(J102:J103,J104:J123,J124:J130)</f>
        <v>1226550</v>
      </c>
      <c r="K101" s="71">
        <f t="shared" si="17"/>
        <v>105.78322536971089</v>
      </c>
    </row>
    <row r="102" spans="2:11" ht="30" customHeight="1" x14ac:dyDescent="0.25">
      <c r="B102" s="49">
        <v>3211</v>
      </c>
      <c r="C102" s="50"/>
      <c r="D102" s="38"/>
      <c r="E102" s="56" t="s">
        <v>40</v>
      </c>
      <c r="F102" s="72">
        <v>32077.27</v>
      </c>
      <c r="G102" s="71">
        <v>12400</v>
      </c>
      <c r="H102" s="71">
        <v>12025</v>
      </c>
      <c r="I102" s="71">
        <v>15525</v>
      </c>
      <c r="J102" s="71">
        <v>15525</v>
      </c>
      <c r="K102" s="71">
        <f t="shared" si="17"/>
        <v>96.975806451612897</v>
      </c>
    </row>
    <row r="103" spans="2:11" ht="30" customHeight="1" x14ac:dyDescent="0.25">
      <c r="B103" s="49">
        <v>3212</v>
      </c>
      <c r="C103" s="50"/>
      <c r="D103" s="38"/>
      <c r="E103" s="56" t="s">
        <v>111</v>
      </c>
      <c r="F103" s="72">
        <v>99964.04</v>
      </c>
      <c r="G103" s="71">
        <v>98080</v>
      </c>
      <c r="H103" s="71">
        <v>94600</v>
      </c>
      <c r="I103" s="71">
        <v>60000</v>
      </c>
      <c r="J103" s="71">
        <v>60000</v>
      </c>
      <c r="K103" s="71">
        <f t="shared" si="17"/>
        <v>96.451876019575849</v>
      </c>
    </row>
    <row r="104" spans="2:11" ht="30" customHeight="1" x14ac:dyDescent="0.25">
      <c r="B104" s="49">
        <v>3213</v>
      </c>
      <c r="C104" s="50"/>
      <c r="D104" s="38"/>
      <c r="E104" s="56" t="s">
        <v>112</v>
      </c>
      <c r="F104" s="72">
        <v>17918.91</v>
      </c>
      <c r="G104" s="71">
        <v>4000</v>
      </c>
      <c r="H104" s="71">
        <v>21500</v>
      </c>
      <c r="I104" s="71">
        <v>10000</v>
      </c>
      <c r="J104" s="71">
        <v>10000</v>
      </c>
      <c r="K104" s="71">
        <f t="shared" ref="K104:K223" si="19">H104/G104*100</f>
        <v>537.5</v>
      </c>
    </row>
    <row r="105" spans="2:11" ht="30" customHeight="1" x14ac:dyDescent="0.25">
      <c r="B105" s="49">
        <v>3214</v>
      </c>
      <c r="C105" s="50"/>
      <c r="D105" s="38"/>
      <c r="E105" s="56" t="s">
        <v>113</v>
      </c>
      <c r="F105" s="72">
        <v>0</v>
      </c>
      <c r="G105" s="71">
        <v>30</v>
      </c>
      <c r="H105" s="71">
        <v>50</v>
      </c>
      <c r="I105" s="71"/>
      <c r="J105" s="71"/>
      <c r="K105" s="71">
        <f t="shared" si="19"/>
        <v>166.66666666666669</v>
      </c>
    </row>
    <row r="106" spans="2:11" ht="30" customHeight="1" x14ac:dyDescent="0.25">
      <c r="B106" s="49">
        <v>3221</v>
      </c>
      <c r="C106" s="50"/>
      <c r="D106" s="38"/>
      <c r="E106" s="56" t="s">
        <v>115</v>
      </c>
      <c r="F106" s="72">
        <v>31305.67</v>
      </c>
      <c r="G106" s="71">
        <v>46290</v>
      </c>
      <c r="H106" s="71">
        <v>55000</v>
      </c>
      <c r="I106" s="71">
        <v>80000</v>
      </c>
      <c r="J106" s="71">
        <v>80000</v>
      </c>
      <c r="K106" s="71">
        <f t="shared" si="19"/>
        <v>118.81615899762367</v>
      </c>
    </row>
    <row r="107" spans="2:11" ht="30" customHeight="1" x14ac:dyDescent="0.25">
      <c r="B107" s="49">
        <v>3222</v>
      </c>
      <c r="C107" s="50"/>
      <c r="D107" s="38"/>
      <c r="E107" s="56" t="s">
        <v>116</v>
      </c>
      <c r="F107" s="72">
        <v>71697.600000000006</v>
      </c>
      <c r="G107" s="71">
        <v>90620</v>
      </c>
      <c r="H107" s="71">
        <v>90000</v>
      </c>
      <c r="I107" s="71">
        <v>187700</v>
      </c>
      <c r="J107" s="71">
        <v>187700</v>
      </c>
      <c r="K107" s="71">
        <f t="shared" si="19"/>
        <v>99.315824321341879</v>
      </c>
    </row>
    <row r="108" spans="2:11" ht="30" customHeight="1" x14ac:dyDescent="0.25">
      <c r="B108" s="49">
        <v>3223</v>
      </c>
      <c r="C108" s="50"/>
      <c r="D108" s="38"/>
      <c r="E108" s="56" t="s">
        <v>117</v>
      </c>
      <c r="F108" s="72">
        <v>93086.87</v>
      </c>
      <c r="G108" s="71">
        <v>110000</v>
      </c>
      <c r="H108" s="71">
        <v>90000</v>
      </c>
      <c r="I108" s="71">
        <v>100000</v>
      </c>
      <c r="J108" s="71">
        <v>100000</v>
      </c>
      <c r="K108" s="71">
        <f t="shared" si="19"/>
        <v>81.818181818181827</v>
      </c>
    </row>
    <row r="109" spans="2:11" ht="30" customHeight="1" x14ac:dyDescent="0.25">
      <c r="B109" s="49">
        <v>3224</v>
      </c>
      <c r="C109" s="50"/>
      <c r="D109" s="38"/>
      <c r="E109" s="56" t="s">
        <v>118</v>
      </c>
      <c r="F109" s="72">
        <v>124940.4</v>
      </c>
      <c r="G109" s="71">
        <v>130000</v>
      </c>
      <c r="H109" s="71">
        <v>108000</v>
      </c>
      <c r="I109" s="71">
        <v>98000</v>
      </c>
      <c r="J109" s="71">
        <v>98000</v>
      </c>
      <c r="K109" s="71">
        <f t="shared" si="19"/>
        <v>83.07692307692308</v>
      </c>
    </row>
    <row r="110" spans="2:11" ht="30" customHeight="1" x14ac:dyDescent="0.25">
      <c r="B110" s="49">
        <v>3225</v>
      </c>
      <c r="C110" s="50"/>
      <c r="D110" s="38"/>
      <c r="E110" s="56" t="s">
        <v>119</v>
      </c>
      <c r="F110" s="72">
        <v>3924.34</v>
      </c>
      <c r="G110" s="71">
        <v>9000</v>
      </c>
      <c r="H110" s="71">
        <v>13500</v>
      </c>
      <c r="I110" s="71">
        <v>15000</v>
      </c>
      <c r="J110" s="71">
        <v>15000</v>
      </c>
      <c r="K110" s="71">
        <f t="shared" si="19"/>
        <v>150</v>
      </c>
    </row>
    <row r="111" spans="2:11" ht="30" customHeight="1" x14ac:dyDescent="0.25">
      <c r="B111" s="49">
        <v>3227</v>
      </c>
      <c r="C111" s="50"/>
      <c r="D111" s="38"/>
      <c r="E111" s="56" t="s">
        <v>120</v>
      </c>
      <c r="F111" s="72">
        <v>41638.07</v>
      </c>
      <c r="G111" s="71">
        <v>35730</v>
      </c>
      <c r="H111" s="71">
        <v>13980</v>
      </c>
      <c r="I111" s="71">
        <v>15000</v>
      </c>
      <c r="J111" s="71">
        <v>25000</v>
      </c>
      <c r="K111" s="71">
        <f t="shared" si="19"/>
        <v>39.126784214945424</v>
      </c>
    </row>
    <row r="112" spans="2:11" ht="30" customHeight="1" x14ac:dyDescent="0.25">
      <c r="B112" s="49">
        <v>3231</v>
      </c>
      <c r="C112" s="50"/>
      <c r="D112" s="38"/>
      <c r="E112" s="56" t="s">
        <v>122</v>
      </c>
      <c r="F112" s="72">
        <v>10889.94</v>
      </c>
      <c r="G112" s="71">
        <v>10000</v>
      </c>
      <c r="H112" s="71">
        <v>30000</v>
      </c>
      <c r="I112" s="71">
        <v>10000</v>
      </c>
      <c r="J112" s="71">
        <v>10000</v>
      </c>
      <c r="K112" s="71">
        <f t="shared" si="19"/>
        <v>300</v>
      </c>
    </row>
    <row r="113" spans="2:11" ht="30" customHeight="1" x14ac:dyDescent="0.25">
      <c r="B113" s="49">
        <v>3232</v>
      </c>
      <c r="C113" s="50"/>
      <c r="D113" s="38"/>
      <c r="E113" s="56" t="s">
        <v>123</v>
      </c>
      <c r="F113" s="72">
        <v>45011.77</v>
      </c>
      <c r="G113" s="71">
        <v>108277</v>
      </c>
      <c r="H113" s="71">
        <v>375385</v>
      </c>
      <c r="I113" s="71">
        <v>250000</v>
      </c>
      <c r="J113" s="71">
        <v>250000</v>
      </c>
      <c r="K113" s="71">
        <f t="shared" si="19"/>
        <v>346.68950931407409</v>
      </c>
    </row>
    <row r="114" spans="2:11" ht="30" customHeight="1" x14ac:dyDescent="0.25">
      <c r="B114" s="49">
        <v>3233</v>
      </c>
      <c r="C114" s="50"/>
      <c r="D114" s="38"/>
      <c r="E114" s="56" t="s">
        <v>124</v>
      </c>
      <c r="F114" s="72">
        <v>709.44</v>
      </c>
      <c r="G114" s="71">
        <v>23660</v>
      </c>
      <c r="H114" s="71">
        <v>20860</v>
      </c>
      <c r="I114" s="71">
        <v>20375</v>
      </c>
      <c r="J114" s="71">
        <v>20375</v>
      </c>
      <c r="K114" s="71">
        <f t="shared" si="19"/>
        <v>88.165680473372774</v>
      </c>
    </row>
    <row r="115" spans="2:11" ht="30" customHeight="1" x14ac:dyDescent="0.25">
      <c r="B115" s="49">
        <v>3234</v>
      </c>
      <c r="C115" s="50"/>
      <c r="D115" s="38"/>
      <c r="E115" s="56" t="s">
        <v>125</v>
      </c>
      <c r="F115" s="72">
        <v>106101.55</v>
      </c>
      <c r="G115" s="71">
        <v>65000</v>
      </c>
      <c r="H115" s="71">
        <v>85000</v>
      </c>
      <c r="I115" s="71">
        <v>40000</v>
      </c>
      <c r="J115" s="71">
        <v>40000</v>
      </c>
      <c r="K115" s="71">
        <f t="shared" si="19"/>
        <v>130.76923076923077</v>
      </c>
    </row>
    <row r="116" spans="2:11" ht="30" customHeight="1" x14ac:dyDescent="0.25">
      <c r="B116" s="49">
        <v>3235</v>
      </c>
      <c r="C116" s="50"/>
      <c r="D116" s="38"/>
      <c r="E116" s="56" t="s">
        <v>126</v>
      </c>
      <c r="F116" s="72">
        <v>39.56</v>
      </c>
      <c r="G116" s="71">
        <v>8350</v>
      </c>
      <c r="H116" s="71">
        <v>2500</v>
      </c>
      <c r="I116" s="71">
        <v>3000</v>
      </c>
      <c r="J116" s="71">
        <v>3000</v>
      </c>
      <c r="K116" s="71">
        <f t="shared" si="19"/>
        <v>29.940119760479039</v>
      </c>
    </row>
    <row r="117" spans="2:11" ht="30" customHeight="1" x14ac:dyDescent="0.25">
      <c r="B117" s="49">
        <v>3236</v>
      </c>
      <c r="C117" s="50"/>
      <c r="D117" s="38"/>
      <c r="E117" s="56" t="s">
        <v>127</v>
      </c>
      <c r="F117" s="72">
        <v>25142.95</v>
      </c>
      <c r="G117" s="71">
        <v>32500</v>
      </c>
      <c r="H117" s="71">
        <v>14500</v>
      </c>
      <c r="I117" s="71">
        <v>15000</v>
      </c>
      <c r="J117" s="71">
        <v>15000</v>
      </c>
      <c r="K117" s="71">
        <f t="shared" si="19"/>
        <v>44.61538461538462</v>
      </c>
    </row>
    <row r="118" spans="2:11" ht="25.5" x14ac:dyDescent="0.25">
      <c r="B118" s="116" t="s">
        <v>7</v>
      </c>
      <c r="C118" s="117"/>
      <c r="D118" s="117"/>
      <c r="E118" s="118"/>
      <c r="F118" s="32" t="s">
        <v>206</v>
      </c>
      <c r="G118" s="32" t="s">
        <v>214</v>
      </c>
      <c r="H118" s="32" t="s">
        <v>217</v>
      </c>
      <c r="I118" s="32" t="s">
        <v>216</v>
      </c>
      <c r="J118" s="32" t="s">
        <v>219</v>
      </c>
      <c r="K118" s="32" t="s">
        <v>58</v>
      </c>
    </row>
    <row r="119" spans="2:11" s="37" customFormat="1" ht="11.25" x14ac:dyDescent="0.2">
      <c r="B119" s="119">
        <v>1</v>
      </c>
      <c r="C119" s="120"/>
      <c r="D119" s="120"/>
      <c r="E119" s="121"/>
      <c r="F119" s="86">
        <v>2</v>
      </c>
      <c r="G119" s="86" t="s">
        <v>243</v>
      </c>
      <c r="H119" s="86" t="s">
        <v>244</v>
      </c>
      <c r="I119" s="86" t="s">
        <v>245</v>
      </c>
      <c r="J119" s="86" t="s">
        <v>246</v>
      </c>
      <c r="K119" s="86" t="s">
        <v>201</v>
      </c>
    </row>
    <row r="120" spans="2:11" ht="30" customHeight="1" x14ac:dyDescent="0.25">
      <c r="B120" s="49">
        <v>3237</v>
      </c>
      <c r="C120" s="50"/>
      <c r="D120" s="38"/>
      <c r="E120" s="56" t="s">
        <v>128</v>
      </c>
      <c r="F120" s="72">
        <v>123355.37</v>
      </c>
      <c r="G120" s="71">
        <v>235016</v>
      </c>
      <c r="H120" s="71">
        <v>93940</v>
      </c>
      <c r="I120" s="71">
        <v>65000</v>
      </c>
      <c r="J120" s="71">
        <v>90000</v>
      </c>
      <c r="K120" s="71">
        <f t="shared" si="19"/>
        <v>39.971746604486505</v>
      </c>
    </row>
    <row r="121" spans="2:11" ht="30" customHeight="1" x14ac:dyDescent="0.25">
      <c r="B121" s="49">
        <v>3238</v>
      </c>
      <c r="C121" s="50"/>
      <c r="D121" s="38"/>
      <c r="E121" s="56" t="s">
        <v>129</v>
      </c>
      <c r="F121" s="72">
        <v>76007.899999999994</v>
      </c>
      <c r="G121" s="71">
        <v>111520</v>
      </c>
      <c r="H121" s="71">
        <v>100000</v>
      </c>
      <c r="I121" s="71">
        <v>50000</v>
      </c>
      <c r="J121" s="71">
        <v>50000</v>
      </c>
      <c r="K121" s="71">
        <f t="shared" si="19"/>
        <v>89.670014347202297</v>
      </c>
    </row>
    <row r="122" spans="2:11" ht="30" customHeight="1" x14ac:dyDescent="0.25">
      <c r="B122" s="49">
        <v>3239</v>
      </c>
      <c r="C122" s="50"/>
      <c r="D122" s="38"/>
      <c r="E122" s="56" t="s">
        <v>130</v>
      </c>
      <c r="F122" s="72">
        <v>54054.080000000002</v>
      </c>
      <c r="G122" s="71">
        <v>26100</v>
      </c>
      <c r="H122" s="71">
        <v>78600</v>
      </c>
      <c r="I122" s="71">
        <v>51950</v>
      </c>
      <c r="J122" s="71">
        <v>51950</v>
      </c>
      <c r="K122" s="71">
        <f t="shared" si="19"/>
        <v>301.14942528735634</v>
      </c>
    </row>
    <row r="123" spans="2:11" ht="30" customHeight="1" x14ac:dyDescent="0.25">
      <c r="B123" s="49">
        <v>3241</v>
      </c>
      <c r="C123" s="50"/>
      <c r="D123" s="38"/>
      <c r="E123" s="56" t="s">
        <v>131</v>
      </c>
      <c r="F123" s="72">
        <v>153.71</v>
      </c>
      <c r="G123" s="71">
        <v>600</v>
      </c>
      <c r="H123" s="71">
        <v>1500</v>
      </c>
      <c r="I123" s="71">
        <v>1500</v>
      </c>
      <c r="J123" s="71">
        <v>1500</v>
      </c>
      <c r="K123" s="71">
        <f t="shared" si="19"/>
        <v>250</v>
      </c>
    </row>
    <row r="124" spans="2:11" ht="30" customHeight="1" x14ac:dyDescent="0.25">
      <c r="B124" s="49">
        <v>3291</v>
      </c>
      <c r="C124" s="50"/>
      <c r="D124" s="38"/>
      <c r="E124" s="57" t="s">
        <v>133</v>
      </c>
      <c r="F124" s="72">
        <v>18013.21</v>
      </c>
      <c r="G124" s="71">
        <v>12894</v>
      </c>
      <c r="H124" s="71">
        <v>20000</v>
      </c>
      <c r="I124" s="71">
        <v>20000</v>
      </c>
      <c r="J124" s="71">
        <v>20000</v>
      </c>
      <c r="K124" s="71">
        <f t="shared" si="19"/>
        <v>155.11090429657204</v>
      </c>
    </row>
    <row r="125" spans="2:11" ht="30" customHeight="1" x14ac:dyDescent="0.25">
      <c r="B125" s="49">
        <v>3292</v>
      </c>
      <c r="C125" s="50"/>
      <c r="D125" s="38"/>
      <c r="E125" s="56" t="s">
        <v>134</v>
      </c>
      <c r="F125" s="72">
        <v>77475.179999999993</v>
      </c>
      <c r="G125" s="71">
        <v>48000</v>
      </c>
      <c r="H125" s="71">
        <v>47000</v>
      </c>
      <c r="I125" s="71">
        <v>30000</v>
      </c>
      <c r="J125" s="71">
        <v>30000</v>
      </c>
      <c r="K125" s="71">
        <f t="shared" si="19"/>
        <v>97.916666666666657</v>
      </c>
    </row>
    <row r="126" spans="2:11" ht="30" customHeight="1" x14ac:dyDescent="0.25">
      <c r="B126" s="49">
        <v>3293</v>
      </c>
      <c r="C126" s="50"/>
      <c r="D126" s="38"/>
      <c r="E126" s="56" t="s">
        <v>135</v>
      </c>
      <c r="F126" s="72">
        <v>2514.9699999999998</v>
      </c>
      <c r="G126" s="71">
        <v>10100</v>
      </c>
      <c r="H126" s="71">
        <v>10000</v>
      </c>
      <c r="I126" s="71">
        <v>7500</v>
      </c>
      <c r="J126" s="71">
        <v>7500</v>
      </c>
      <c r="K126" s="71">
        <f t="shared" si="19"/>
        <v>99.009900990099013</v>
      </c>
    </row>
    <row r="127" spans="2:11" ht="30" customHeight="1" x14ac:dyDescent="0.25">
      <c r="B127" s="49">
        <v>3294</v>
      </c>
      <c r="C127" s="50"/>
      <c r="D127" s="38"/>
      <c r="E127" s="56" t="s">
        <v>136</v>
      </c>
      <c r="F127" s="72">
        <v>776.9</v>
      </c>
      <c r="G127" s="71">
        <v>4500</v>
      </c>
      <c r="H127" s="71">
        <v>2950</v>
      </c>
      <c r="I127" s="71">
        <v>1000</v>
      </c>
      <c r="J127" s="71">
        <v>1000</v>
      </c>
      <c r="K127" s="71">
        <f t="shared" si="19"/>
        <v>65.555555555555557</v>
      </c>
    </row>
    <row r="128" spans="2:11" ht="30" customHeight="1" x14ac:dyDescent="0.25">
      <c r="B128" s="49">
        <v>3295</v>
      </c>
      <c r="C128" s="50"/>
      <c r="D128" s="38"/>
      <c r="E128" s="56" t="s">
        <v>137</v>
      </c>
      <c r="F128" s="72">
        <v>35585.980000000003</v>
      </c>
      <c r="G128" s="71">
        <v>93000</v>
      </c>
      <c r="H128" s="71">
        <v>38000</v>
      </c>
      <c r="I128" s="71">
        <v>25000</v>
      </c>
      <c r="J128" s="71">
        <v>25000</v>
      </c>
      <c r="K128" s="71">
        <f t="shared" si="19"/>
        <v>40.86021505376344</v>
      </c>
    </row>
    <row r="129" spans="2:11" ht="30" customHeight="1" x14ac:dyDescent="0.25">
      <c r="B129" s="49">
        <v>3296</v>
      </c>
      <c r="C129" s="50"/>
      <c r="D129" s="38"/>
      <c r="E129" s="56" t="s">
        <v>138</v>
      </c>
      <c r="F129" s="72">
        <v>1767.24</v>
      </c>
      <c r="G129" s="71">
        <v>0</v>
      </c>
      <c r="H129" s="71"/>
      <c r="I129" s="71"/>
      <c r="J129" s="71"/>
      <c r="K129" s="71"/>
    </row>
    <row r="130" spans="2:11" ht="30" customHeight="1" x14ac:dyDescent="0.25">
      <c r="B130" s="49">
        <v>3299</v>
      </c>
      <c r="C130" s="50"/>
      <c r="D130" s="38"/>
      <c r="E130" s="56" t="s">
        <v>132</v>
      </c>
      <c r="F130" s="72">
        <v>49786.69</v>
      </c>
      <c r="G130" s="71">
        <v>62918</v>
      </c>
      <c r="H130" s="71">
        <v>50000</v>
      </c>
      <c r="I130" s="71">
        <v>20000</v>
      </c>
      <c r="J130" s="71">
        <v>20000</v>
      </c>
      <c r="K130" s="71">
        <f t="shared" si="19"/>
        <v>79.468514574525571</v>
      </c>
    </row>
    <row r="131" spans="2:11" ht="30" customHeight="1" x14ac:dyDescent="0.25">
      <c r="B131" s="49">
        <v>34</v>
      </c>
      <c r="C131" s="50"/>
      <c r="D131" s="38"/>
      <c r="E131" s="56" t="s">
        <v>139</v>
      </c>
      <c r="F131" s="72">
        <f>SUM(F132:F133)</f>
        <v>16885.519999999997</v>
      </c>
      <c r="G131" s="72">
        <f>SUM(G132:G133)</f>
        <v>12550</v>
      </c>
      <c r="H131" s="72">
        <f t="shared" ref="H131:J131" si="20">SUM(H132:H133)</f>
        <v>15000</v>
      </c>
      <c r="I131" s="72">
        <f t="shared" si="20"/>
        <v>15000</v>
      </c>
      <c r="J131" s="72">
        <f t="shared" si="20"/>
        <v>15000</v>
      </c>
      <c r="K131" s="71">
        <f t="shared" si="19"/>
        <v>119.52191235059762</v>
      </c>
    </row>
    <row r="132" spans="2:11" ht="30" customHeight="1" x14ac:dyDescent="0.25">
      <c r="B132" s="49">
        <v>3431</v>
      </c>
      <c r="C132" s="50"/>
      <c r="D132" s="38"/>
      <c r="E132" s="56" t="s">
        <v>143</v>
      </c>
      <c r="F132" s="72">
        <v>16880.599999999999</v>
      </c>
      <c r="G132" s="71">
        <v>12500</v>
      </c>
      <c r="H132" s="71">
        <v>15000</v>
      </c>
      <c r="I132" s="71">
        <v>15000</v>
      </c>
      <c r="J132" s="71">
        <v>15000</v>
      </c>
      <c r="K132" s="71">
        <f t="shared" si="19"/>
        <v>120</v>
      </c>
    </row>
    <row r="133" spans="2:11" ht="30" customHeight="1" x14ac:dyDescent="0.25">
      <c r="B133" s="49">
        <v>3433</v>
      </c>
      <c r="C133" s="50"/>
      <c r="D133" s="38"/>
      <c r="E133" s="56" t="s">
        <v>145</v>
      </c>
      <c r="F133" s="72">
        <v>4.92</v>
      </c>
      <c r="G133" s="71">
        <v>50</v>
      </c>
      <c r="H133" s="71"/>
      <c r="I133" s="71"/>
      <c r="J133" s="71"/>
      <c r="K133" s="71">
        <f t="shared" si="19"/>
        <v>0</v>
      </c>
    </row>
    <row r="134" spans="2:11" ht="30" customHeight="1" x14ac:dyDescent="0.25">
      <c r="B134" s="49">
        <v>36</v>
      </c>
      <c r="C134" s="50"/>
      <c r="D134" s="38"/>
      <c r="E134" s="56" t="s">
        <v>146</v>
      </c>
      <c r="F134" s="72">
        <f>SUM(F135)</f>
        <v>81164.460000000006</v>
      </c>
      <c r="G134" s="72">
        <f t="shared" ref="G134:J134" si="21">SUM(G135)</f>
        <v>136950</v>
      </c>
      <c r="H134" s="72">
        <f t="shared" si="21"/>
        <v>141000</v>
      </c>
      <c r="I134" s="72">
        <f t="shared" si="21"/>
        <v>144000</v>
      </c>
      <c r="J134" s="72">
        <f t="shared" si="21"/>
        <v>145500</v>
      </c>
      <c r="K134" s="71">
        <f t="shared" si="19"/>
        <v>102.95728368017525</v>
      </c>
    </row>
    <row r="135" spans="2:11" ht="30" customHeight="1" x14ac:dyDescent="0.25">
      <c r="B135" s="49">
        <v>3691</v>
      </c>
      <c r="C135" s="50"/>
      <c r="D135" s="38"/>
      <c r="E135" s="56" t="s">
        <v>77</v>
      </c>
      <c r="F135" s="72">
        <v>81164.460000000006</v>
      </c>
      <c r="G135" s="71">
        <v>136950</v>
      </c>
      <c r="H135" s="71">
        <v>141000</v>
      </c>
      <c r="I135" s="71">
        <v>144000</v>
      </c>
      <c r="J135" s="71">
        <v>145500</v>
      </c>
      <c r="K135" s="71">
        <f t="shared" si="19"/>
        <v>102.95728368017525</v>
      </c>
    </row>
    <row r="136" spans="2:11" ht="30" hidden="1" customHeight="1" x14ac:dyDescent="0.25">
      <c r="B136" s="49">
        <v>38</v>
      </c>
      <c r="C136" s="50"/>
      <c r="D136" s="38"/>
      <c r="E136" s="56" t="s">
        <v>191</v>
      </c>
      <c r="F136" s="72">
        <f>SUM(F137)</f>
        <v>0</v>
      </c>
      <c r="G136" s="72">
        <f t="shared" ref="G136:J136" si="22">SUM(G137)</f>
        <v>0</v>
      </c>
      <c r="H136" s="72">
        <f t="shared" si="22"/>
        <v>0</v>
      </c>
      <c r="I136" s="72">
        <f t="shared" si="22"/>
        <v>0</v>
      </c>
      <c r="J136" s="72">
        <f t="shared" si="22"/>
        <v>0</v>
      </c>
      <c r="K136" s="71"/>
    </row>
    <row r="137" spans="2:11" ht="30" hidden="1" customHeight="1" x14ac:dyDescent="0.25">
      <c r="B137" s="49">
        <v>3835</v>
      </c>
      <c r="C137" s="50"/>
      <c r="D137" s="38"/>
      <c r="E137" s="56" t="s">
        <v>94</v>
      </c>
      <c r="F137" s="72"/>
      <c r="G137" s="71">
        <v>0</v>
      </c>
      <c r="H137" s="71">
        <v>0</v>
      </c>
      <c r="I137" s="71"/>
      <c r="J137" s="71"/>
      <c r="K137" s="71"/>
    </row>
    <row r="138" spans="2:11" ht="30" customHeight="1" x14ac:dyDescent="0.25">
      <c r="B138" s="49">
        <v>42</v>
      </c>
      <c r="C138" s="50"/>
      <c r="D138" s="38"/>
      <c r="E138" s="56" t="s">
        <v>150</v>
      </c>
      <c r="F138" s="72">
        <f>SUM(F139:F145,F146:F155)</f>
        <v>105886.9</v>
      </c>
      <c r="G138" s="72">
        <f>SUM(G139:G145,G146:G155)</f>
        <v>143125</v>
      </c>
      <c r="H138" s="72">
        <f>SUM(H139:H145,H146:H155)</f>
        <v>684100</v>
      </c>
      <c r="I138" s="72">
        <f>SUM(I139:I145,I146:I155)</f>
        <v>57000</v>
      </c>
      <c r="J138" s="72">
        <f>SUM(J139:J145,J146:J155)</f>
        <v>102700</v>
      </c>
      <c r="K138" s="71">
        <f t="shared" si="19"/>
        <v>477.97379912663757</v>
      </c>
    </row>
    <row r="139" spans="2:11" ht="30" customHeight="1" x14ac:dyDescent="0.25">
      <c r="B139" s="49">
        <v>4212</v>
      </c>
      <c r="C139" s="50"/>
      <c r="D139" s="38"/>
      <c r="E139" s="56" t="s">
        <v>152</v>
      </c>
      <c r="F139" s="72">
        <v>0</v>
      </c>
      <c r="G139" s="71">
        <v>5000</v>
      </c>
      <c r="H139" s="71">
        <v>0</v>
      </c>
      <c r="I139" s="71"/>
      <c r="J139" s="71"/>
      <c r="K139" s="71">
        <f t="shared" si="19"/>
        <v>0</v>
      </c>
    </row>
    <row r="140" spans="2:11" ht="30" customHeight="1" x14ac:dyDescent="0.25">
      <c r="B140" s="49">
        <v>4214</v>
      </c>
      <c r="C140" s="50"/>
      <c r="D140" s="38"/>
      <c r="E140" s="56" t="s">
        <v>150</v>
      </c>
      <c r="F140" s="72">
        <v>0</v>
      </c>
      <c r="G140" s="71">
        <v>4850</v>
      </c>
      <c r="H140" s="71">
        <v>3600</v>
      </c>
      <c r="I140" s="71">
        <v>10000</v>
      </c>
      <c r="J140" s="71">
        <v>10000</v>
      </c>
      <c r="K140" s="71">
        <f t="shared" si="19"/>
        <v>74.226804123711347</v>
      </c>
    </row>
    <row r="141" spans="2:11" ht="30" customHeight="1" x14ac:dyDescent="0.25">
      <c r="B141" s="49">
        <v>4221</v>
      </c>
      <c r="C141" s="50"/>
      <c r="D141" s="38"/>
      <c r="E141" s="56" t="s">
        <v>155</v>
      </c>
      <c r="F141" s="72">
        <v>5833.89</v>
      </c>
      <c r="G141" s="71">
        <v>6075</v>
      </c>
      <c r="H141" s="71">
        <v>23500</v>
      </c>
      <c r="I141" s="71">
        <v>6500</v>
      </c>
      <c r="J141" s="71">
        <v>6500</v>
      </c>
      <c r="K141" s="71">
        <f t="shared" si="19"/>
        <v>386.83127572016463</v>
      </c>
    </row>
    <row r="142" spans="2:11" ht="30" customHeight="1" x14ac:dyDescent="0.25">
      <c r="B142" s="49">
        <v>4222</v>
      </c>
      <c r="C142" s="50"/>
      <c r="D142" s="38"/>
      <c r="E142" s="56" t="s">
        <v>156</v>
      </c>
      <c r="F142" s="72">
        <v>10073.44</v>
      </c>
      <c r="G142" s="71">
        <v>2450</v>
      </c>
      <c r="H142" s="71">
        <v>6000</v>
      </c>
      <c r="I142" s="71">
        <v>5500</v>
      </c>
      <c r="J142" s="71">
        <v>3000</v>
      </c>
      <c r="K142" s="71">
        <f t="shared" si="19"/>
        <v>244.89795918367346</v>
      </c>
    </row>
    <row r="143" spans="2:11" ht="30" customHeight="1" x14ac:dyDescent="0.25">
      <c r="B143" s="49">
        <v>4223</v>
      </c>
      <c r="C143" s="50"/>
      <c r="D143" s="38"/>
      <c r="E143" s="56" t="s">
        <v>157</v>
      </c>
      <c r="F143" s="72">
        <v>31495.09</v>
      </c>
      <c r="G143" s="71">
        <v>6740</v>
      </c>
      <c r="H143" s="71">
        <v>25000</v>
      </c>
      <c r="I143" s="71">
        <v>5000</v>
      </c>
      <c r="J143" s="71">
        <v>5000</v>
      </c>
      <c r="K143" s="71">
        <f t="shared" si="19"/>
        <v>370.919881305638</v>
      </c>
    </row>
    <row r="144" spans="2:11" ht="30" customHeight="1" x14ac:dyDescent="0.25">
      <c r="B144" s="49">
        <v>4224</v>
      </c>
      <c r="C144" s="50"/>
      <c r="D144" s="38"/>
      <c r="E144" s="56" t="s">
        <v>158</v>
      </c>
      <c r="F144" s="72">
        <v>0</v>
      </c>
      <c r="G144" s="71">
        <v>2100</v>
      </c>
      <c r="H144" s="71"/>
      <c r="I144" s="71"/>
      <c r="J144" s="71"/>
      <c r="K144" s="71">
        <f t="shared" si="19"/>
        <v>0</v>
      </c>
    </row>
    <row r="145" spans="2:11" ht="30" customHeight="1" x14ac:dyDescent="0.25">
      <c r="B145" s="49">
        <v>4225</v>
      </c>
      <c r="C145" s="50"/>
      <c r="D145" s="38"/>
      <c r="E145" s="56" t="s">
        <v>159</v>
      </c>
      <c r="F145" s="72">
        <v>9211.91</v>
      </c>
      <c r="G145" s="71">
        <v>11000</v>
      </c>
      <c r="H145" s="71">
        <v>39000</v>
      </c>
      <c r="I145" s="71">
        <v>10000</v>
      </c>
      <c r="J145" s="71">
        <v>15000</v>
      </c>
      <c r="K145" s="71">
        <f t="shared" si="19"/>
        <v>354.54545454545456</v>
      </c>
    </row>
    <row r="146" spans="2:11" ht="30" customHeight="1" x14ac:dyDescent="0.25">
      <c r="B146" s="49">
        <v>4226</v>
      </c>
      <c r="C146" s="50"/>
      <c r="D146" s="38"/>
      <c r="E146" s="56" t="s">
        <v>160</v>
      </c>
      <c r="F146" s="72">
        <v>0</v>
      </c>
      <c r="G146" s="71">
        <v>2000</v>
      </c>
      <c r="H146" s="71">
        <v>15000</v>
      </c>
      <c r="I146" s="71">
        <v>500</v>
      </c>
      <c r="J146" s="71">
        <v>500</v>
      </c>
      <c r="K146" s="71">
        <f t="shared" si="19"/>
        <v>750</v>
      </c>
    </row>
    <row r="147" spans="2:11" ht="30" customHeight="1" x14ac:dyDescent="0.25">
      <c r="B147" s="49">
        <v>4227</v>
      </c>
      <c r="C147" s="50"/>
      <c r="D147" s="38"/>
      <c r="E147" s="56" t="s">
        <v>105</v>
      </c>
      <c r="F147" s="72">
        <v>16081.57</v>
      </c>
      <c r="G147" s="71">
        <v>8240</v>
      </c>
      <c r="H147" s="71">
        <v>15000</v>
      </c>
      <c r="I147" s="71">
        <v>15000</v>
      </c>
      <c r="J147" s="71">
        <v>58200</v>
      </c>
      <c r="K147" s="71">
        <f t="shared" si="19"/>
        <v>182.03883495145632</v>
      </c>
    </row>
    <row r="148" spans="2:11" ht="30" customHeight="1" x14ac:dyDescent="0.25">
      <c r="B148" s="49">
        <v>4231</v>
      </c>
      <c r="C148" s="50"/>
      <c r="D148" s="38"/>
      <c r="E148" s="56" t="s">
        <v>97</v>
      </c>
      <c r="F148" s="72">
        <v>33189</v>
      </c>
      <c r="G148" s="71">
        <v>94520</v>
      </c>
      <c r="H148" s="71">
        <v>530000</v>
      </c>
      <c r="I148" s="71">
        <v>4500</v>
      </c>
      <c r="J148" s="71">
        <v>4500</v>
      </c>
      <c r="K148" s="71">
        <f t="shared" si="19"/>
        <v>560.72788827761326</v>
      </c>
    </row>
    <row r="149" spans="2:11" ht="25.5" x14ac:dyDescent="0.25">
      <c r="B149" s="116" t="s">
        <v>7</v>
      </c>
      <c r="C149" s="117"/>
      <c r="D149" s="117"/>
      <c r="E149" s="118"/>
      <c r="F149" s="32" t="s">
        <v>206</v>
      </c>
      <c r="G149" s="32" t="s">
        <v>257</v>
      </c>
      <c r="H149" s="32" t="s">
        <v>217</v>
      </c>
      <c r="I149" s="32" t="s">
        <v>216</v>
      </c>
      <c r="J149" s="32" t="s">
        <v>219</v>
      </c>
      <c r="K149" s="32" t="s">
        <v>58</v>
      </c>
    </row>
    <row r="150" spans="2:11" s="37" customFormat="1" ht="11.25" x14ac:dyDescent="0.2">
      <c r="B150" s="119">
        <v>1</v>
      </c>
      <c r="C150" s="120"/>
      <c r="D150" s="120"/>
      <c r="E150" s="121"/>
      <c r="F150" s="86">
        <v>2</v>
      </c>
      <c r="G150" s="86" t="s">
        <v>243</v>
      </c>
      <c r="H150" s="86" t="s">
        <v>244</v>
      </c>
      <c r="I150" s="86" t="s">
        <v>245</v>
      </c>
      <c r="J150" s="86" t="s">
        <v>246</v>
      </c>
      <c r="K150" s="86" t="s">
        <v>201</v>
      </c>
    </row>
    <row r="151" spans="2:11" ht="30" customHeight="1" x14ac:dyDescent="0.25">
      <c r="B151" s="49">
        <v>4233</v>
      </c>
      <c r="C151" s="50"/>
      <c r="D151" s="38"/>
      <c r="E151" s="56" t="s">
        <v>103</v>
      </c>
      <c r="F151" s="72"/>
      <c r="G151" s="72"/>
      <c r="H151" s="72">
        <v>15000</v>
      </c>
      <c r="I151" s="72"/>
      <c r="J151" s="72"/>
      <c r="K151" s="71"/>
    </row>
    <row r="152" spans="2:11" ht="30" customHeight="1" x14ac:dyDescent="0.25">
      <c r="B152" s="49">
        <v>4242</v>
      </c>
      <c r="C152" s="50"/>
      <c r="D152" s="38"/>
      <c r="E152" s="56" t="s">
        <v>211</v>
      </c>
      <c r="F152" s="72"/>
      <c r="G152" s="72"/>
      <c r="H152" s="72">
        <v>6000</v>
      </c>
      <c r="I152" s="72"/>
      <c r="J152" s="72"/>
      <c r="K152" s="71"/>
    </row>
    <row r="153" spans="2:11" ht="30" customHeight="1" x14ac:dyDescent="0.25">
      <c r="B153" s="49">
        <v>4243</v>
      </c>
      <c r="C153" s="50"/>
      <c r="D153" s="38"/>
      <c r="E153" s="56" t="s">
        <v>200</v>
      </c>
      <c r="F153" s="72"/>
      <c r="G153" s="72">
        <v>150</v>
      </c>
      <c r="H153" s="72"/>
      <c r="I153" s="72"/>
      <c r="J153" s="72"/>
      <c r="K153" s="71">
        <f t="shared" si="19"/>
        <v>0</v>
      </c>
    </row>
    <row r="154" spans="2:11" ht="30" customHeight="1" x14ac:dyDescent="0.25">
      <c r="B154" s="49">
        <v>4252</v>
      </c>
      <c r="C154" s="50"/>
      <c r="D154" s="38"/>
      <c r="E154" s="56" t="s">
        <v>99</v>
      </c>
      <c r="F154" s="72"/>
      <c r="G154" s="72">
        <v>0</v>
      </c>
      <c r="H154" s="72">
        <v>5000</v>
      </c>
      <c r="I154" s="72"/>
      <c r="J154" s="72"/>
      <c r="K154" s="71"/>
    </row>
    <row r="155" spans="2:11" ht="30" customHeight="1" x14ac:dyDescent="0.25">
      <c r="B155" s="49">
        <v>4262</v>
      </c>
      <c r="C155" s="50"/>
      <c r="D155" s="38"/>
      <c r="E155" s="56" t="s">
        <v>209</v>
      </c>
      <c r="F155" s="72"/>
      <c r="G155" s="72"/>
      <c r="H155" s="72">
        <v>1000</v>
      </c>
      <c r="I155" s="72"/>
      <c r="J155" s="72"/>
      <c r="K155" s="71"/>
    </row>
    <row r="156" spans="2:11" ht="30" customHeight="1" x14ac:dyDescent="0.25">
      <c r="B156" s="49">
        <v>45</v>
      </c>
      <c r="C156" s="50"/>
      <c r="D156" s="38"/>
      <c r="E156" s="56" t="s">
        <v>162</v>
      </c>
      <c r="F156" s="72">
        <f>SUM(F157:F159)</f>
        <v>0</v>
      </c>
      <c r="G156" s="72">
        <f t="shared" ref="G156:J156" si="23">SUM(G157:G159)</f>
        <v>29750</v>
      </c>
      <c r="H156" s="72">
        <f t="shared" si="23"/>
        <v>385226</v>
      </c>
      <c r="I156" s="72">
        <f t="shared" si="23"/>
        <v>320454</v>
      </c>
      <c r="J156" s="72">
        <f t="shared" si="23"/>
        <v>287254</v>
      </c>
      <c r="K156" s="71">
        <f t="shared" si="19"/>
        <v>1294.8773109243698</v>
      </c>
    </row>
    <row r="157" spans="2:11" ht="30" customHeight="1" x14ac:dyDescent="0.25">
      <c r="B157" s="49">
        <v>4511</v>
      </c>
      <c r="C157" s="50"/>
      <c r="D157" s="38"/>
      <c r="E157" s="56" t="s">
        <v>163</v>
      </c>
      <c r="F157" s="72"/>
      <c r="G157" s="72">
        <v>23000</v>
      </c>
      <c r="H157" s="72">
        <v>385226</v>
      </c>
      <c r="I157" s="72">
        <v>320454</v>
      </c>
      <c r="J157" s="72">
        <v>287254</v>
      </c>
      <c r="K157" s="71">
        <f t="shared" si="19"/>
        <v>1674.8956521739133</v>
      </c>
    </row>
    <row r="158" spans="2:11" ht="30" customHeight="1" x14ac:dyDescent="0.25">
      <c r="B158" s="49">
        <v>4521</v>
      </c>
      <c r="C158" s="50"/>
      <c r="D158" s="38"/>
      <c r="E158" s="56" t="s">
        <v>164</v>
      </c>
      <c r="F158" s="72"/>
      <c r="G158" s="72">
        <v>750</v>
      </c>
      <c r="H158" s="72"/>
      <c r="I158" s="72"/>
      <c r="J158" s="72"/>
      <c r="K158" s="71">
        <f t="shared" si="19"/>
        <v>0</v>
      </c>
    </row>
    <row r="159" spans="2:11" ht="30" customHeight="1" x14ac:dyDescent="0.25">
      <c r="B159" s="49">
        <v>4531</v>
      </c>
      <c r="C159" s="50"/>
      <c r="D159" s="38"/>
      <c r="E159" s="56" t="s">
        <v>215</v>
      </c>
      <c r="F159" s="72"/>
      <c r="G159" s="72">
        <v>6000</v>
      </c>
      <c r="H159" s="72"/>
      <c r="I159" s="72"/>
      <c r="J159" s="72"/>
      <c r="K159" s="71">
        <f t="shared" si="19"/>
        <v>0</v>
      </c>
    </row>
    <row r="160" spans="2:11" ht="30" customHeight="1" x14ac:dyDescent="0.25">
      <c r="B160" s="81" t="s">
        <v>225</v>
      </c>
      <c r="C160" s="50"/>
      <c r="D160" s="38"/>
      <c r="E160" s="61" t="s">
        <v>222</v>
      </c>
      <c r="F160" s="76">
        <f>SUM(F161,F164)</f>
        <v>0</v>
      </c>
      <c r="G160" s="76">
        <f t="shared" ref="G160:J160" si="24">SUM(G161,G164)</f>
        <v>0</v>
      </c>
      <c r="H160" s="76">
        <f t="shared" si="24"/>
        <v>105200</v>
      </c>
      <c r="I160" s="76">
        <f t="shared" si="24"/>
        <v>105200</v>
      </c>
      <c r="J160" s="76">
        <f t="shared" si="24"/>
        <v>105200</v>
      </c>
      <c r="K160" s="71"/>
    </row>
    <row r="161" spans="2:11" ht="30" customHeight="1" x14ac:dyDescent="0.25">
      <c r="B161" s="49">
        <v>32</v>
      </c>
      <c r="C161" s="50"/>
      <c r="D161" s="38"/>
      <c r="E161" s="56" t="s">
        <v>12</v>
      </c>
      <c r="F161" s="72">
        <f>SUM(F162:F163)</f>
        <v>0</v>
      </c>
      <c r="G161" s="72">
        <f t="shared" ref="G161:J161" si="25">SUM(G162:G163)</f>
        <v>0</v>
      </c>
      <c r="H161" s="72">
        <f t="shared" si="25"/>
        <v>25200</v>
      </c>
      <c r="I161" s="72">
        <f t="shared" si="25"/>
        <v>25200</v>
      </c>
      <c r="J161" s="72">
        <f t="shared" si="25"/>
        <v>25200</v>
      </c>
      <c r="K161" s="71"/>
    </row>
    <row r="162" spans="2:11" ht="30" customHeight="1" x14ac:dyDescent="0.25">
      <c r="B162" s="49">
        <v>3224</v>
      </c>
      <c r="C162" s="50"/>
      <c r="D162" s="38"/>
      <c r="E162" s="56" t="s">
        <v>118</v>
      </c>
      <c r="F162" s="72"/>
      <c r="G162" s="72"/>
      <c r="H162" s="72">
        <v>2000</v>
      </c>
      <c r="I162" s="72">
        <v>22000</v>
      </c>
      <c r="J162" s="72">
        <v>22000</v>
      </c>
      <c r="K162" s="71"/>
    </row>
    <row r="163" spans="2:11" ht="30" customHeight="1" x14ac:dyDescent="0.25">
      <c r="B163" s="49">
        <v>3232</v>
      </c>
      <c r="C163" s="50"/>
      <c r="D163" s="38"/>
      <c r="E163" s="56" t="s">
        <v>123</v>
      </c>
      <c r="F163" s="72"/>
      <c r="G163" s="72"/>
      <c r="H163" s="72">
        <v>23200</v>
      </c>
      <c r="I163" s="72">
        <v>3200</v>
      </c>
      <c r="J163" s="72">
        <v>3200</v>
      </c>
      <c r="K163" s="71"/>
    </row>
    <row r="164" spans="2:11" ht="30" customHeight="1" x14ac:dyDescent="0.25">
      <c r="B164" s="49">
        <v>42</v>
      </c>
      <c r="C164" s="50"/>
      <c r="D164" s="38"/>
      <c r="E164" s="56" t="s">
        <v>150</v>
      </c>
      <c r="F164" s="72">
        <f>SUM(F165:F167)</f>
        <v>0</v>
      </c>
      <c r="G164" s="72">
        <f t="shared" ref="G164:J164" si="26">SUM(G165:G167)</f>
        <v>0</v>
      </c>
      <c r="H164" s="72">
        <f t="shared" si="26"/>
        <v>80000</v>
      </c>
      <c r="I164" s="72">
        <f t="shared" si="26"/>
        <v>80000</v>
      </c>
      <c r="J164" s="72">
        <f t="shared" si="26"/>
        <v>80000</v>
      </c>
      <c r="K164" s="71"/>
    </row>
    <row r="165" spans="2:11" ht="30" customHeight="1" x14ac:dyDescent="0.25">
      <c r="B165" s="49">
        <v>4223</v>
      </c>
      <c r="C165" s="50"/>
      <c r="D165" s="38"/>
      <c r="E165" s="56" t="s">
        <v>157</v>
      </c>
      <c r="F165" s="72"/>
      <c r="G165" s="72"/>
      <c r="H165" s="72"/>
      <c r="I165" s="72">
        <v>25000</v>
      </c>
      <c r="J165" s="72">
        <v>25000</v>
      </c>
      <c r="K165" s="71"/>
    </row>
    <row r="166" spans="2:11" ht="30" customHeight="1" x14ac:dyDescent="0.25">
      <c r="B166" s="49">
        <v>4227</v>
      </c>
      <c r="C166" s="50"/>
      <c r="D166" s="38"/>
      <c r="E166" s="56" t="s">
        <v>105</v>
      </c>
      <c r="F166" s="72"/>
      <c r="G166" s="72"/>
      <c r="H166" s="72">
        <v>40000</v>
      </c>
      <c r="I166" s="72">
        <v>55000</v>
      </c>
      <c r="J166" s="72">
        <v>55000</v>
      </c>
      <c r="K166" s="71"/>
    </row>
    <row r="167" spans="2:11" ht="30" customHeight="1" x14ac:dyDescent="0.25">
      <c r="B167" s="49">
        <v>4233</v>
      </c>
      <c r="C167" s="50"/>
      <c r="D167" s="38"/>
      <c r="E167" s="56" t="s">
        <v>103</v>
      </c>
      <c r="F167" s="72"/>
      <c r="G167" s="72"/>
      <c r="H167" s="72">
        <v>40000</v>
      </c>
      <c r="I167" s="72"/>
      <c r="J167" s="72"/>
      <c r="K167" s="71"/>
    </row>
    <row r="168" spans="2:11" ht="30" customHeight="1" x14ac:dyDescent="0.25">
      <c r="B168" s="81" t="s">
        <v>204</v>
      </c>
      <c r="C168" s="82"/>
      <c r="D168" s="69"/>
      <c r="E168" s="61" t="s">
        <v>203</v>
      </c>
      <c r="F168" s="72">
        <f>SUM(F169,F173,F188)</f>
        <v>802</v>
      </c>
      <c r="G168" s="72">
        <f>SUM(G169,G173,G188)</f>
        <v>196976</v>
      </c>
      <c r="H168" s="72">
        <f>SUM(H169,H173,H188)</f>
        <v>0</v>
      </c>
      <c r="I168" s="72"/>
      <c r="J168" s="72"/>
      <c r="K168" s="71">
        <f t="shared" si="19"/>
        <v>0</v>
      </c>
    </row>
    <row r="169" spans="2:11" ht="30" customHeight="1" x14ac:dyDescent="0.25">
      <c r="B169" s="49">
        <v>31</v>
      </c>
      <c r="C169" s="50"/>
      <c r="D169" s="38"/>
      <c r="E169" s="56" t="s">
        <v>5</v>
      </c>
      <c r="F169" s="72">
        <f>SUM(F170:F172)</f>
        <v>0</v>
      </c>
      <c r="G169" s="72">
        <f t="shared" ref="G169:I169" si="27">SUM(G170:G172)</f>
        <v>47360</v>
      </c>
      <c r="H169" s="72">
        <f t="shared" si="27"/>
        <v>0</v>
      </c>
      <c r="I169" s="72">
        <f t="shared" si="27"/>
        <v>0</v>
      </c>
      <c r="J169" s="72">
        <f t="shared" ref="J169" si="28">SUM(J170:J171)</f>
        <v>0</v>
      </c>
      <c r="K169" s="71">
        <f t="shared" si="19"/>
        <v>0</v>
      </c>
    </row>
    <row r="170" spans="2:11" ht="30" customHeight="1" x14ac:dyDescent="0.25">
      <c r="B170" s="49">
        <v>3111</v>
      </c>
      <c r="C170" s="50"/>
      <c r="D170" s="38"/>
      <c r="E170" s="56" t="s">
        <v>38</v>
      </c>
      <c r="F170" s="72">
        <v>0</v>
      </c>
      <c r="G170" s="71">
        <v>40440</v>
      </c>
      <c r="H170" s="71">
        <v>0</v>
      </c>
      <c r="I170" s="71"/>
      <c r="J170" s="71"/>
      <c r="K170" s="71">
        <f t="shared" si="19"/>
        <v>0</v>
      </c>
    </row>
    <row r="171" spans="2:11" ht="30" customHeight="1" x14ac:dyDescent="0.25">
      <c r="B171" s="49">
        <v>3121</v>
      </c>
      <c r="C171" s="50"/>
      <c r="D171" s="38"/>
      <c r="E171" s="56" t="s">
        <v>107</v>
      </c>
      <c r="F171" s="72"/>
      <c r="G171" s="72">
        <v>960</v>
      </c>
      <c r="H171" s="72"/>
      <c r="I171" s="72"/>
      <c r="J171" s="72"/>
      <c r="K171" s="71">
        <f t="shared" si="19"/>
        <v>0</v>
      </c>
    </row>
    <row r="172" spans="2:11" ht="30" customHeight="1" x14ac:dyDescent="0.25">
      <c r="B172" s="49">
        <v>3132</v>
      </c>
      <c r="C172" s="50"/>
      <c r="D172" s="38"/>
      <c r="E172" s="56" t="s">
        <v>110</v>
      </c>
      <c r="F172" s="72"/>
      <c r="G172" s="72">
        <v>5960</v>
      </c>
      <c r="H172" s="72"/>
      <c r="I172" s="72"/>
      <c r="J172" s="72"/>
      <c r="K172" s="71">
        <f t="shared" si="19"/>
        <v>0</v>
      </c>
    </row>
    <row r="173" spans="2:11" ht="30" customHeight="1" x14ac:dyDescent="0.25">
      <c r="B173" s="49">
        <v>32</v>
      </c>
      <c r="C173" s="50"/>
      <c r="D173" s="38"/>
      <c r="E173" s="56" t="s">
        <v>12</v>
      </c>
      <c r="F173" s="72">
        <f>SUM(F174:F187)</f>
        <v>802</v>
      </c>
      <c r="G173" s="72">
        <f t="shared" ref="G173:J173" si="29">SUM(G174:G187)</f>
        <v>129496</v>
      </c>
      <c r="H173" s="72">
        <f t="shared" si="29"/>
        <v>0</v>
      </c>
      <c r="I173" s="72">
        <f t="shared" si="29"/>
        <v>0</v>
      </c>
      <c r="J173" s="72">
        <f t="shared" si="29"/>
        <v>0</v>
      </c>
      <c r="K173" s="71">
        <f t="shared" si="19"/>
        <v>0</v>
      </c>
    </row>
    <row r="174" spans="2:11" ht="30" customHeight="1" x14ac:dyDescent="0.25">
      <c r="B174" s="49">
        <v>3211</v>
      </c>
      <c r="C174" s="50"/>
      <c r="D174" s="38"/>
      <c r="E174" s="56" t="s">
        <v>40</v>
      </c>
      <c r="F174" s="72">
        <v>800</v>
      </c>
      <c r="G174" s="72">
        <v>8400</v>
      </c>
      <c r="H174" s="72"/>
      <c r="I174" s="72"/>
      <c r="J174" s="72"/>
      <c r="K174" s="71">
        <f t="shared" si="19"/>
        <v>0</v>
      </c>
    </row>
    <row r="175" spans="2:11" ht="30" customHeight="1" x14ac:dyDescent="0.25">
      <c r="B175" s="49">
        <v>3212</v>
      </c>
      <c r="C175" s="50"/>
      <c r="D175" s="38"/>
      <c r="E175" s="56" t="s">
        <v>111</v>
      </c>
      <c r="F175" s="72"/>
      <c r="G175" s="72">
        <v>1920</v>
      </c>
      <c r="H175" s="72"/>
      <c r="I175" s="72"/>
      <c r="J175" s="72"/>
      <c r="K175" s="71">
        <f t="shared" si="19"/>
        <v>0</v>
      </c>
    </row>
    <row r="176" spans="2:11" ht="30" customHeight="1" x14ac:dyDescent="0.25">
      <c r="B176" s="49">
        <v>3213</v>
      </c>
      <c r="C176" s="50"/>
      <c r="D176" s="38"/>
      <c r="E176" s="56" t="s">
        <v>112</v>
      </c>
      <c r="F176" s="72"/>
      <c r="G176" s="72">
        <v>800</v>
      </c>
      <c r="H176" s="72"/>
      <c r="I176" s="72"/>
      <c r="J176" s="72"/>
      <c r="K176" s="71">
        <f t="shared" si="19"/>
        <v>0</v>
      </c>
    </row>
    <row r="177" spans="2:11" ht="30" customHeight="1" x14ac:dyDescent="0.25">
      <c r="B177" s="49">
        <v>3221</v>
      </c>
      <c r="C177" s="50"/>
      <c r="D177" s="38"/>
      <c r="E177" s="56" t="s">
        <v>115</v>
      </c>
      <c r="F177" s="72"/>
      <c r="G177" s="72">
        <v>2400</v>
      </c>
      <c r="H177" s="72"/>
      <c r="I177" s="72"/>
      <c r="J177" s="72"/>
      <c r="K177" s="71">
        <f t="shared" si="19"/>
        <v>0</v>
      </c>
    </row>
    <row r="178" spans="2:11" ht="25.5" x14ac:dyDescent="0.25">
      <c r="B178" s="116" t="s">
        <v>7</v>
      </c>
      <c r="C178" s="117"/>
      <c r="D178" s="117"/>
      <c r="E178" s="118"/>
      <c r="F178" s="32" t="s">
        <v>206</v>
      </c>
      <c r="G178" s="32" t="s">
        <v>257</v>
      </c>
      <c r="H178" s="32" t="s">
        <v>217</v>
      </c>
      <c r="I178" s="32" t="s">
        <v>216</v>
      </c>
      <c r="J178" s="32" t="s">
        <v>219</v>
      </c>
      <c r="K178" s="32" t="s">
        <v>58</v>
      </c>
    </row>
    <row r="179" spans="2:11" s="37" customFormat="1" ht="11.25" x14ac:dyDescent="0.2">
      <c r="B179" s="119">
        <v>1</v>
      </c>
      <c r="C179" s="120"/>
      <c r="D179" s="120"/>
      <c r="E179" s="121"/>
      <c r="F179" s="86">
        <v>2</v>
      </c>
      <c r="G179" s="86" t="s">
        <v>243</v>
      </c>
      <c r="H179" s="86" t="s">
        <v>244</v>
      </c>
      <c r="I179" s="86" t="s">
        <v>245</v>
      </c>
      <c r="J179" s="86" t="s">
        <v>246</v>
      </c>
      <c r="K179" s="86" t="s">
        <v>201</v>
      </c>
    </row>
    <row r="180" spans="2:11" ht="30" customHeight="1" x14ac:dyDescent="0.25">
      <c r="B180" s="49">
        <v>3232</v>
      </c>
      <c r="C180" s="50"/>
      <c r="D180" s="38"/>
      <c r="E180" s="56" t="s">
        <v>123</v>
      </c>
      <c r="F180" s="72"/>
      <c r="G180" s="72">
        <v>0</v>
      </c>
      <c r="H180" s="72"/>
      <c r="I180" s="72"/>
      <c r="J180" s="72"/>
      <c r="K180" s="71"/>
    </row>
    <row r="181" spans="2:11" ht="30" customHeight="1" x14ac:dyDescent="0.25">
      <c r="B181" s="49">
        <v>3233</v>
      </c>
      <c r="C181" s="50"/>
      <c r="D181" s="38"/>
      <c r="E181" s="56" t="s">
        <v>124</v>
      </c>
      <c r="F181" s="72"/>
      <c r="G181" s="72">
        <v>960</v>
      </c>
      <c r="H181" s="72"/>
      <c r="I181" s="72"/>
      <c r="J181" s="72"/>
      <c r="K181" s="71">
        <f t="shared" si="19"/>
        <v>0</v>
      </c>
    </row>
    <row r="182" spans="2:11" ht="30" customHeight="1" x14ac:dyDescent="0.25">
      <c r="B182" s="49">
        <v>3235</v>
      </c>
      <c r="C182" s="50"/>
      <c r="D182" s="38"/>
      <c r="E182" s="56" t="s">
        <v>126</v>
      </c>
      <c r="F182" s="72"/>
      <c r="G182" s="72">
        <v>200</v>
      </c>
      <c r="H182" s="72"/>
      <c r="I182" s="72"/>
      <c r="J182" s="72"/>
      <c r="K182" s="71">
        <f t="shared" si="19"/>
        <v>0</v>
      </c>
    </row>
    <row r="183" spans="2:11" ht="30" customHeight="1" x14ac:dyDescent="0.25">
      <c r="B183" s="49">
        <v>3237</v>
      </c>
      <c r="C183" s="50"/>
      <c r="D183" s="38"/>
      <c r="E183" s="56" t="s">
        <v>128</v>
      </c>
      <c r="F183" s="72"/>
      <c r="G183" s="71">
        <v>61584</v>
      </c>
      <c r="H183" s="71">
        <v>0</v>
      </c>
      <c r="I183" s="71"/>
      <c r="J183" s="71"/>
      <c r="K183" s="71">
        <f t="shared" si="19"/>
        <v>0</v>
      </c>
    </row>
    <row r="184" spans="2:11" ht="30" hidden="1" customHeight="1" x14ac:dyDescent="0.25">
      <c r="B184" s="49">
        <v>3238</v>
      </c>
      <c r="C184" s="50"/>
      <c r="D184" s="38"/>
      <c r="E184" s="56" t="s">
        <v>129</v>
      </c>
      <c r="F184" s="72"/>
      <c r="G184" s="72">
        <v>0</v>
      </c>
      <c r="H184" s="72"/>
      <c r="I184" s="72"/>
      <c r="J184" s="72"/>
      <c r="K184" s="71"/>
    </row>
    <row r="185" spans="2:11" ht="30" customHeight="1" x14ac:dyDescent="0.25">
      <c r="B185" s="49">
        <v>3239</v>
      </c>
      <c r="C185" s="50"/>
      <c r="D185" s="38"/>
      <c r="E185" s="56" t="s">
        <v>130</v>
      </c>
      <c r="F185" s="72"/>
      <c r="G185" s="72">
        <v>50432</v>
      </c>
      <c r="H185" s="72">
        <v>0</v>
      </c>
      <c r="I185" s="72"/>
      <c r="J185" s="72"/>
      <c r="K185" s="71">
        <f t="shared" si="19"/>
        <v>0</v>
      </c>
    </row>
    <row r="186" spans="2:11" ht="30" customHeight="1" x14ac:dyDescent="0.25">
      <c r="B186" s="49">
        <v>3241</v>
      </c>
      <c r="C186" s="50"/>
      <c r="D186" s="38"/>
      <c r="E186" s="56" t="s">
        <v>131</v>
      </c>
      <c r="F186" s="72"/>
      <c r="G186" s="72">
        <v>2400</v>
      </c>
      <c r="H186" s="72"/>
      <c r="I186" s="72"/>
      <c r="J186" s="72"/>
      <c r="K186" s="71">
        <f t="shared" si="19"/>
        <v>0</v>
      </c>
    </row>
    <row r="187" spans="2:11" ht="30" customHeight="1" x14ac:dyDescent="0.25">
      <c r="B187" s="49">
        <v>3293</v>
      </c>
      <c r="C187" s="50"/>
      <c r="D187" s="38"/>
      <c r="E187" s="56" t="s">
        <v>135</v>
      </c>
      <c r="F187" s="72"/>
      <c r="G187" s="72">
        <v>400</v>
      </c>
      <c r="H187" s="72"/>
      <c r="I187" s="72"/>
      <c r="J187" s="72"/>
      <c r="K187" s="71">
        <f t="shared" si="19"/>
        <v>0</v>
      </c>
    </row>
    <row r="188" spans="2:11" ht="30" customHeight="1" x14ac:dyDescent="0.25">
      <c r="B188" s="49">
        <v>42</v>
      </c>
      <c r="C188" s="50"/>
      <c r="D188" s="38"/>
      <c r="E188" s="56" t="s">
        <v>150</v>
      </c>
      <c r="F188" s="72">
        <f>SUM(F189:F192)</f>
        <v>0</v>
      </c>
      <c r="G188" s="72">
        <f t="shared" ref="G188:J188" si="30">SUM(G189:G192)</f>
        <v>20120</v>
      </c>
      <c r="H188" s="72">
        <f t="shared" si="30"/>
        <v>0</v>
      </c>
      <c r="I188" s="72">
        <f t="shared" si="30"/>
        <v>0</v>
      </c>
      <c r="J188" s="72">
        <f t="shared" si="30"/>
        <v>0</v>
      </c>
      <c r="K188" s="71">
        <f t="shared" si="19"/>
        <v>0</v>
      </c>
    </row>
    <row r="189" spans="2:11" ht="30" hidden="1" customHeight="1" x14ac:dyDescent="0.25">
      <c r="B189" s="49">
        <v>4221</v>
      </c>
      <c r="C189" s="50"/>
      <c r="D189" s="38"/>
      <c r="E189" s="56" t="s">
        <v>155</v>
      </c>
      <c r="F189" s="72"/>
      <c r="G189" s="71"/>
      <c r="H189" s="71">
        <v>0</v>
      </c>
      <c r="I189" s="71"/>
      <c r="J189" s="71"/>
      <c r="K189" s="71"/>
    </row>
    <row r="190" spans="2:11" ht="30" customHeight="1" x14ac:dyDescent="0.25">
      <c r="B190" s="49">
        <v>4223</v>
      </c>
      <c r="C190" s="50"/>
      <c r="D190" s="38"/>
      <c r="E190" s="56" t="s">
        <v>157</v>
      </c>
      <c r="F190" s="72"/>
      <c r="G190" s="72">
        <v>2400</v>
      </c>
      <c r="H190" s="72"/>
      <c r="I190" s="72"/>
      <c r="J190" s="72"/>
      <c r="K190" s="71">
        <f t="shared" si="19"/>
        <v>0</v>
      </c>
    </row>
    <row r="191" spans="2:11" ht="30" customHeight="1" x14ac:dyDescent="0.25">
      <c r="B191" s="49">
        <v>4225</v>
      </c>
      <c r="C191" s="50"/>
      <c r="D191" s="38"/>
      <c r="E191" s="56" t="s">
        <v>159</v>
      </c>
      <c r="F191" s="72"/>
      <c r="G191" s="72">
        <v>17000</v>
      </c>
      <c r="H191" s="72"/>
      <c r="I191" s="72"/>
      <c r="J191" s="72"/>
      <c r="K191" s="71">
        <f t="shared" si="19"/>
        <v>0</v>
      </c>
    </row>
    <row r="192" spans="2:11" ht="30" customHeight="1" x14ac:dyDescent="0.25">
      <c r="B192" s="49">
        <v>4227</v>
      </c>
      <c r="C192" s="50"/>
      <c r="D192" s="38"/>
      <c r="E192" s="56" t="s">
        <v>105</v>
      </c>
      <c r="F192" s="72"/>
      <c r="G192" s="72">
        <v>720</v>
      </c>
      <c r="H192" s="72"/>
      <c r="I192" s="72"/>
      <c r="J192" s="72"/>
      <c r="K192" s="71">
        <f t="shared" si="19"/>
        <v>0</v>
      </c>
    </row>
    <row r="193" spans="2:11" ht="30" customHeight="1" x14ac:dyDescent="0.25">
      <c r="B193" s="81" t="s">
        <v>192</v>
      </c>
      <c r="C193" s="50"/>
      <c r="D193" s="38"/>
      <c r="E193" s="61" t="s">
        <v>181</v>
      </c>
      <c r="F193" s="76">
        <f>SUM(F194,F197,F216,F225)</f>
        <v>457494.27999999997</v>
      </c>
      <c r="G193" s="76">
        <f>SUM(G194,G197,G216,G225)</f>
        <v>452694</v>
      </c>
      <c r="H193" s="76">
        <f>SUM(H194,H197,H216,H225)</f>
        <v>163128</v>
      </c>
      <c r="I193" s="76">
        <f>SUM(I194,I197,I216,I225)</f>
        <v>150000</v>
      </c>
      <c r="J193" s="76">
        <f>SUM(J194,J197,J216,J225)</f>
        <v>75000</v>
      </c>
      <c r="K193" s="71">
        <f t="shared" si="19"/>
        <v>36.034937507455368</v>
      </c>
    </row>
    <row r="194" spans="2:11" ht="30" customHeight="1" x14ac:dyDescent="0.25">
      <c r="B194" s="49">
        <v>31</v>
      </c>
      <c r="C194" s="50"/>
      <c r="D194" s="38"/>
      <c r="E194" s="56" t="s">
        <v>5</v>
      </c>
      <c r="F194" s="72">
        <f>SUM(F195:F196)</f>
        <v>19715.099999999999</v>
      </c>
      <c r="G194" s="72">
        <f t="shared" ref="G194:J194" si="31">SUM(G195:G196)</f>
        <v>22560</v>
      </c>
      <c r="H194" s="72">
        <f t="shared" si="31"/>
        <v>0</v>
      </c>
      <c r="I194" s="72">
        <f t="shared" si="31"/>
        <v>0</v>
      </c>
      <c r="J194" s="72">
        <f t="shared" si="31"/>
        <v>0</v>
      </c>
      <c r="K194" s="71">
        <f t="shared" si="19"/>
        <v>0</v>
      </c>
    </row>
    <row r="195" spans="2:11" ht="30" customHeight="1" x14ac:dyDescent="0.25">
      <c r="B195" s="49">
        <v>3111</v>
      </c>
      <c r="C195" s="50"/>
      <c r="D195" s="38"/>
      <c r="E195" s="56" t="s">
        <v>38</v>
      </c>
      <c r="F195" s="72">
        <v>19342.099999999999</v>
      </c>
      <c r="G195" s="71">
        <v>22560</v>
      </c>
      <c r="H195" s="71"/>
      <c r="I195" s="71"/>
      <c r="J195" s="71"/>
      <c r="K195" s="71">
        <f t="shared" si="19"/>
        <v>0</v>
      </c>
    </row>
    <row r="196" spans="2:11" ht="30" customHeight="1" x14ac:dyDescent="0.25">
      <c r="B196" s="49">
        <v>3113</v>
      </c>
      <c r="C196" s="50"/>
      <c r="D196" s="38"/>
      <c r="E196" s="56" t="s">
        <v>106</v>
      </c>
      <c r="F196" s="72">
        <v>373</v>
      </c>
      <c r="G196" s="72"/>
      <c r="H196" s="72"/>
      <c r="I196" s="72"/>
      <c r="J196" s="72"/>
      <c r="K196" s="71"/>
    </row>
    <row r="197" spans="2:11" ht="30" customHeight="1" x14ac:dyDescent="0.25">
      <c r="B197" s="49">
        <v>32</v>
      </c>
      <c r="C197" s="50"/>
      <c r="D197" s="38"/>
      <c r="E197" s="56" t="s">
        <v>12</v>
      </c>
      <c r="F197" s="72">
        <f>SUM(F198:F215)</f>
        <v>417416.32</v>
      </c>
      <c r="G197" s="72">
        <f>SUM(G198:G215)</f>
        <v>104615</v>
      </c>
      <c r="H197" s="72">
        <f>SUM(H198:H215)</f>
        <v>133128</v>
      </c>
      <c r="I197" s="72">
        <f>SUM(I198:I215)</f>
        <v>75000</v>
      </c>
      <c r="J197" s="72">
        <f>SUM(J198:J215)</f>
        <v>75000</v>
      </c>
      <c r="K197" s="71">
        <f t="shared" si="19"/>
        <v>127.25517373225637</v>
      </c>
    </row>
    <row r="198" spans="2:11" ht="30" customHeight="1" x14ac:dyDescent="0.25">
      <c r="B198" s="49">
        <v>3211</v>
      </c>
      <c r="C198" s="50"/>
      <c r="D198" s="38"/>
      <c r="E198" s="56" t="s">
        <v>40</v>
      </c>
      <c r="F198" s="72">
        <v>1131.97</v>
      </c>
      <c r="G198" s="72">
        <v>1200</v>
      </c>
      <c r="H198" s="72"/>
      <c r="I198" s="72"/>
      <c r="J198" s="72"/>
      <c r="K198" s="71">
        <f t="shared" si="19"/>
        <v>0</v>
      </c>
    </row>
    <row r="199" spans="2:11" ht="30" customHeight="1" x14ac:dyDescent="0.25">
      <c r="B199" s="49">
        <v>3213</v>
      </c>
      <c r="C199" s="50"/>
      <c r="D199" s="38"/>
      <c r="E199" s="56" t="s">
        <v>112</v>
      </c>
      <c r="F199" s="72">
        <v>280</v>
      </c>
      <c r="G199" s="72">
        <v>0</v>
      </c>
      <c r="H199" s="72"/>
      <c r="I199" s="72"/>
      <c r="J199" s="72"/>
      <c r="K199" s="71"/>
    </row>
    <row r="200" spans="2:11" ht="30" customHeight="1" x14ac:dyDescent="0.25">
      <c r="B200" s="49">
        <v>3221</v>
      </c>
      <c r="C200" s="50"/>
      <c r="D200" s="38"/>
      <c r="E200" s="56" t="s">
        <v>115</v>
      </c>
      <c r="F200" s="72">
        <v>2842.79</v>
      </c>
      <c r="G200" s="72">
        <v>2200</v>
      </c>
      <c r="H200" s="72"/>
      <c r="I200" s="72"/>
      <c r="J200" s="72"/>
      <c r="K200" s="71">
        <f t="shared" si="19"/>
        <v>0</v>
      </c>
    </row>
    <row r="201" spans="2:11" ht="30" customHeight="1" x14ac:dyDescent="0.25">
      <c r="B201" s="49">
        <v>3222</v>
      </c>
      <c r="C201" s="50"/>
      <c r="D201" s="38"/>
      <c r="E201" s="56" t="s">
        <v>116</v>
      </c>
      <c r="F201" s="72">
        <v>25328.3</v>
      </c>
      <c r="G201" s="71">
        <v>1262</v>
      </c>
      <c r="H201" s="71"/>
      <c r="I201" s="71"/>
      <c r="J201" s="71"/>
      <c r="K201" s="71">
        <f t="shared" si="19"/>
        <v>0</v>
      </c>
    </row>
    <row r="202" spans="2:11" ht="30" customHeight="1" x14ac:dyDescent="0.25">
      <c r="B202" s="49">
        <v>3223</v>
      </c>
      <c r="C202" s="50"/>
      <c r="D202" s="38"/>
      <c r="E202" s="56" t="s">
        <v>117</v>
      </c>
      <c r="F202" s="72">
        <v>706.12</v>
      </c>
      <c r="G202" s="71">
        <v>0</v>
      </c>
      <c r="H202" s="71"/>
      <c r="I202" s="71"/>
      <c r="J202" s="71"/>
      <c r="K202" s="71"/>
    </row>
    <row r="203" spans="2:11" ht="30" customHeight="1" x14ac:dyDescent="0.25">
      <c r="B203" s="49">
        <v>3224</v>
      </c>
      <c r="C203" s="50"/>
      <c r="D203" s="38"/>
      <c r="E203" s="56" t="s">
        <v>118</v>
      </c>
      <c r="F203" s="72">
        <v>9886.48</v>
      </c>
      <c r="G203" s="71">
        <v>4000</v>
      </c>
      <c r="H203" s="71"/>
      <c r="I203" s="71"/>
      <c r="J203" s="71"/>
      <c r="K203" s="71">
        <f t="shared" si="19"/>
        <v>0</v>
      </c>
    </row>
    <row r="204" spans="2:11" ht="30" customHeight="1" x14ac:dyDescent="0.25">
      <c r="B204" s="49">
        <v>3225</v>
      </c>
      <c r="C204" s="50"/>
      <c r="D204" s="38"/>
      <c r="E204" s="56" t="s">
        <v>210</v>
      </c>
      <c r="F204" s="72">
        <v>352.92</v>
      </c>
      <c r="G204" s="71">
        <v>1000</v>
      </c>
      <c r="H204" s="71"/>
      <c r="I204" s="71"/>
      <c r="J204" s="71"/>
      <c r="K204" s="71">
        <f t="shared" si="19"/>
        <v>0</v>
      </c>
    </row>
    <row r="205" spans="2:11" ht="30" customHeight="1" x14ac:dyDescent="0.25">
      <c r="B205" s="49">
        <v>3231</v>
      </c>
      <c r="C205" s="50"/>
      <c r="D205" s="38"/>
      <c r="E205" s="56" t="s">
        <v>122</v>
      </c>
      <c r="F205" s="72">
        <v>100</v>
      </c>
      <c r="G205" s="71">
        <v>0</v>
      </c>
      <c r="H205" s="71"/>
      <c r="I205" s="71"/>
      <c r="J205" s="71"/>
      <c r="K205" s="71"/>
    </row>
    <row r="206" spans="2:11" ht="30" customHeight="1" x14ac:dyDescent="0.25">
      <c r="B206" s="49">
        <v>3232</v>
      </c>
      <c r="C206" s="50"/>
      <c r="D206" s="38"/>
      <c r="E206" s="56" t="s">
        <v>123</v>
      </c>
      <c r="F206" s="72">
        <v>281048.03000000003</v>
      </c>
      <c r="G206" s="71">
        <v>41495</v>
      </c>
      <c r="H206" s="71">
        <v>128568</v>
      </c>
      <c r="I206" s="71">
        <v>75000</v>
      </c>
      <c r="J206" s="71">
        <v>75000</v>
      </c>
      <c r="K206" s="71">
        <f t="shared" si="19"/>
        <v>309.83973972767802</v>
      </c>
    </row>
    <row r="207" spans="2:11" ht="30" customHeight="1" x14ac:dyDescent="0.25">
      <c r="B207" s="49">
        <v>3233</v>
      </c>
      <c r="C207" s="50"/>
      <c r="D207" s="38"/>
      <c r="E207" s="56" t="s">
        <v>124</v>
      </c>
      <c r="F207" s="72">
        <v>2079.36</v>
      </c>
      <c r="G207" s="71">
        <v>2080</v>
      </c>
      <c r="H207" s="71"/>
      <c r="I207" s="71"/>
      <c r="J207" s="71"/>
      <c r="K207" s="71">
        <f t="shared" si="19"/>
        <v>0</v>
      </c>
    </row>
    <row r="208" spans="2:11" ht="30" customHeight="1" x14ac:dyDescent="0.25">
      <c r="B208" s="49">
        <v>3236</v>
      </c>
      <c r="C208" s="50"/>
      <c r="D208" s="38"/>
      <c r="E208" s="56" t="s">
        <v>127</v>
      </c>
      <c r="F208" s="72">
        <v>0</v>
      </c>
      <c r="G208" s="71">
        <v>0</v>
      </c>
      <c r="H208" s="71"/>
      <c r="I208" s="71"/>
      <c r="J208" s="71"/>
      <c r="K208" s="71"/>
    </row>
    <row r="209" spans="2:11" ht="25.5" x14ac:dyDescent="0.25">
      <c r="B209" s="116" t="s">
        <v>7</v>
      </c>
      <c r="C209" s="117"/>
      <c r="D209" s="117"/>
      <c r="E209" s="118"/>
      <c r="F209" s="32" t="s">
        <v>206</v>
      </c>
      <c r="G209" s="32" t="s">
        <v>257</v>
      </c>
      <c r="H209" s="32" t="s">
        <v>217</v>
      </c>
      <c r="I209" s="32" t="s">
        <v>216</v>
      </c>
      <c r="J209" s="32" t="s">
        <v>219</v>
      </c>
      <c r="K209" s="32" t="s">
        <v>58</v>
      </c>
    </row>
    <row r="210" spans="2:11" s="37" customFormat="1" ht="11.25" x14ac:dyDescent="0.2">
      <c r="B210" s="119">
        <v>1</v>
      </c>
      <c r="C210" s="120"/>
      <c r="D210" s="120"/>
      <c r="E210" s="121"/>
      <c r="F210" s="86">
        <v>2</v>
      </c>
      <c r="G210" s="86" t="s">
        <v>243</v>
      </c>
      <c r="H210" s="86" t="s">
        <v>244</v>
      </c>
      <c r="I210" s="86" t="s">
        <v>245</v>
      </c>
      <c r="J210" s="86" t="s">
        <v>246</v>
      </c>
      <c r="K210" s="86" t="s">
        <v>201</v>
      </c>
    </row>
    <row r="211" spans="2:11" ht="30" customHeight="1" x14ac:dyDescent="0.25">
      <c r="B211" s="49">
        <v>3237</v>
      </c>
      <c r="C211" s="50"/>
      <c r="D211" s="38"/>
      <c r="E211" s="56" t="s">
        <v>128</v>
      </c>
      <c r="F211" s="72">
        <v>90125.51</v>
      </c>
      <c r="G211" s="71">
        <v>37388</v>
      </c>
      <c r="H211" s="71">
        <v>4560</v>
      </c>
      <c r="I211" s="71"/>
      <c r="J211" s="71"/>
      <c r="K211" s="71">
        <f t="shared" si="19"/>
        <v>12.196426660960737</v>
      </c>
    </row>
    <row r="212" spans="2:11" ht="30" customHeight="1" x14ac:dyDescent="0.25">
      <c r="B212" s="49">
        <v>3238</v>
      </c>
      <c r="C212" s="50"/>
      <c r="D212" s="38"/>
      <c r="E212" s="56" t="s">
        <v>129</v>
      </c>
      <c r="F212" s="72">
        <v>768</v>
      </c>
      <c r="G212" s="72">
        <v>880</v>
      </c>
      <c r="H212" s="72"/>
      <c r="I212" s="72"/>
      <c r="J212" s="72"/>
      <c r="K212" s="71">
        <f t="shared" si="19"/>
        <v>0</v>
      </c>
    </row>
    <row r="213" spans="2:11" ht="30" customHeight="1" x14ac:dyDescent="0.25">
      <c r="B213" s="49">
        <v>3239</v>
      </c>
      <c r="C213" s="50"/>
      <c r="D213" s="38"/>
      <c r="E213" s="56" t="s">
        <v>130</v>
      </c>
      <c r="F213" s="72">
        <v>1657.6</v>
      </c>
      <c r="G213" s="72">
        <v>13110</v>
      </c>
      <c r="H213" s="72"/>
      <c r="I213" s="72"/>
      <c r="J213" s="72"/>
      <c r="K213" s="71">
        <f t="shared" si="19"/>
        <v>0</v>
      </c>
    </row>
    <row r="214" spans="2:11" ht="30" customHeight="1" x14ac:dyDescent="0.25">
      <c r="B214" s="49">
        <v>3293</v>
      </c>
      <c r="C214" s="50"/>
      <c r="D214" s="38"/>
      <c r="E214" s="56" t="s">
        <v>135</v>
      </c>
      <c r="F214" s="72">
        <v>883.24</v>
      </c>
      <c r="G214" s="72"/>
      <c r="H214" s="72"/>
      <c r="I214" s="72"/>
      <c r="J214" s="72"/>
      <c r="K214" s="71"/>
    </row>
    <row r="215" spans="2:11" ht="30" customHeight="1" x14ac:dyDescent="0.25">
      <c r="B215" s="49">
        <v>3299</v>
      </c>
      <c r="C215" s="50"/>
      <c r="D215" s="38"/>
      <c r="E215" s="56" t="s">
        <v>132</v>
      </c>
      <c r="F215" s="72">
        <v>224</v>
      </c>
      <c r="G215" s="72"/>
      <c r="H215" s="72"/>
      <c r="I215" s="72"/>
      <c r="J215" s="72"/>
      <c r="K215" s="71"/>
    </row>
    <row r="216" spans="2:11" ht="30" customHeight="1" x14ac:dyDescent="0.25">
      <c r="B216" s="49">
        <v>42</v>
      </c>
      <c r="C216" s="50"/>
      <c r="D216" s="38"/>
      <c r="E216" s="56" t="s">
        <v>150</v>
      </c>
      <c r="F216" s="72">
        <f>SUM(F217:F224)</f>
        <v>20362.86</v>
      </c>
      <c r="G216" s="72">
        <f t="shared" ref="G216:J216" si="32">SUM(G217:G224)</f>
        <v>213190</v>
      </c>
      <c r="H216" s="72">
        <f t="shared" si="32"/>
        <v>30000</v>
      </c>
      <c r="I216" s="72">
        <f t="shared" si="32"/>
        <v>75000</v>
      </c>
      <c r="J216" s="72">
        <f t="shared" si="32"/>
        <v>0</v>
      </c>
      <c r="K216" s="71">
        <f t="shared" si="19"/>
        <v>14.071954594493175</v>
      </c>
    </row>
    <row r="217" spans="2:11" ht="30" customHeight="1" x14ac:dyDescent="0.25">
      <c r="B217" s="49">
        <v>4212</v>
      </c>
      <c r="C217" s="50"/>
      <c r="D217" s="38"/>
      <c r="E217" s="56" t="s">
        <v>152</v>
      </c>
      <c r="F217" s="72">
        <v>4000</v>
      </c>
      <c r="G217" s="72">
        <v>0</v>
      </c>
      <c r="H217" s="72"/>
      <c r="I217" s="72"/>
      <c r="J217" s="72"/>
      <c r="K217" s="71" t="e">
        <f t="shared" si="19"/>
        <v>#DIV/0!</v>
      </c>
    </row>
    <row r="218" spans="2:11" ht="30" customHeight="1" x14ac:dyDescent="0.25">
      <c r="B218" s="49">
        <v>4214</v>
      </c>
      <c r="C218" s="50"/>
      <c r="D218" s="38"/>
      <c r="E218" s="56" t="s">
        <v>150</v>
      </c>
      <c r="F218" s="72">
        <v>0</v>
      </c>
      <c r="G218" s="71">
        <v>111350</v>
      </c>
      <c r="H218" s="71"/>
      <c r="I218" s="71"/>
      <c r="J218" s="71"/>
      <c r="K218" s="71">
        <f t="shared" si="19"/>
        <v>0</v>
      </c>
    </row>
    <row r="219" spans="2:11" ht="30" customHeight="1" x14ac:dyDescent="0.25">
      <c r="B219" s="49">
        <v>4221</v>
      </c>
      <c r="C219" s="50"/>
      <c r="D219" s="38"/>
      <c r="E219" s="56" t="s">
        <v>155</v>
      </c>
      <c r="F219" s="72">
        <v>1020</v>
      </c>
      <c r="G219" s="71">
        <v>1600</v>
      </c>
      <c r="H219" s="71"/>
      <c r="I219" s="71"/>
      <c r="J219" s="71"/>
      <c r="K219" s="71">
        <f t="shared" si="19"/>
        <v>0</v>
      </c>
    </row>
    <row r="220" spans="2:11" ht="30" customHeight="1" x14ac:dyDescent="0.25">
      <c r="B220" s="49">
        <v>4222</v>
      </c>
      <c r="C220" s="50"/>
      <c r="D220" s="38"/>
      <c r="E220" s="56" t="s">
        <v>156</v>
      </c>
      <c r="F220" s="72"/>
      <c r="G220" s="71">
        <v>9980</v>
      </c>
      <c r="H220" s="71"/>
      <c r="I220" s="71"/>
      <c r="J220" s="71"/>
      <c r="K220" s="71">
        <f t="shared" si="19"/>
        <v>0</v>
      </c>
    </row>
    <row r="221" spans="2:11" ht="30" customHeight="1" x14ac:dyDescent="0.25">
      <c r="B221" s="49">
        <v>4223</v>
      </c>
      <c r="C221" s="50"/>
      <c r="D221" s="38"/>
      <c r="E221" s="56" t="s">
        <v>157</v>
      </c>
      <c r="F221" s="72">
        <v>1970</v>
      </c>
      <c r="G221" s="71">
        <v>41860</v>
      </c>
      <c r="H221" s="71">
        <v>30000</v>
      </c>
      <c r="I221" s="71">
        <v>30000</v>
      </c>
      <c r="J221" s="71"/>
      <c r="K221" s="71">
        <f t="shared" si="19"/>
        <v>71.667462971810806</v>
      </c>
    </row>
    <row r="222" spans="2:11" ht="30" customHeight="1" x14ac:dyDescent="0.25">
      <c r="B222" s="49">
        <v>4225</v>
      </c>
      <c r="C222" s="50"/>
      <c r="D222" s="38"/>
      <c r="E222" s="56" t="s">
        <v>159</v>
      </c>
      <c r="F222" s="72">
        <v>0</v>
      </c>
      <c r="G222" s="71">
        <v>19000</v>
      </c>
      <c r="H222" s="71"/>
      <c r="I222" s="71"/>
      <c r="J222" s="71"/>
      <c r="K222" s="71">
        <f t="shared" si="19"/>
        <v>0</v>
      </c>
    </row>
    <row r="223" spans="2:11" ht="30" customHeight="1" x14ac:dyDescent="0.25">
      <c r="B223" s="123">
        <v>4227</v>
      </c>
      <c r="C223" s="123"/>
      <c r="D223" s="123"/>
      <c r="E223" s="56" t="s">
        <v>105</v>
      </c>
      <c r="F223" s="72">
        <v>4372.8599999999997</v>
      </c>
      <c r="G223" s="71">
        <v>29400</v>
      </c>
      <c r="H223" s="71"/>
      <c r="I223" s="71">
        <v>45000</v>
      </c>
      <c r="J223" s="71"/>
      <c r="K223" s="71">
        <f t="shared" si="19"/>
        <v>0</v>
      </c>
    </row>
    <row r="224" spans="2:11" ht="30" customHeight="1" x14ac:dyDescent="0.25">
      <c r="B224" s="49">
        <v>4242</v>
      </c>
      <c r="C224" s="50"/>
      <c r="D224" s="38"/>
      <c r="E224" s="56" t="s">
        <v>211</v>
      </c>
      <c r="F224" s="72">
        <v>9000</v>
      </c>
      <c r="G224" s="72">
        <v>0</v>
      </c>
      <c r="H224" s="72"/>
      <c r="I224" s="72"/>
      <c r="J224" s="72"/>
      <c r="K224" s="71"/>
    </row>
    <row r="225" spans="2:11" ht="30" customHeight="1" x14ac:dyDescent="0.25">
      <c r="B225" s="49">
        <v>45</v>
      </c>
      <c r="C225" s="50"/>
      <c r="D225" s="38"/>
      <c r="E225" s="56" t="s">
        <v>162</v>
      </c>
      <c r="F225" s="72">
        <f>SUM(F226)</f>
        <v>0</v>
      </c>
      <c r="G225" s="72">
        <f t="shared" ref="G225:J225" si="33">SUM(G226)</f>
        <v>112329</v>
      </c>
      <c r="H225" s="72">
        <f t="shared" si="33"/>
        <v>0</v>
      </c>
      <c r="I225" s="72">
        <f t="shared" si="33"/>
        <v>0</v>
      </c>
      <c r="J225" s="72">
        <f t="shared" si="33"/>
        <v>0</v>
      </c>
      <c r="K225" s="71">
        <f t="shared" ref="K225:K262" si="34">H225/G225*100</f>
        <v>0</v>
      </c>
    </row>
    <row r="226" spans="2:11" ht="30" customHeight="1" x14ac:dyDescent="0.25">
      <c r="B226" s="49">
        <v>4511</v>
      </c>
      <c r="C226" s="50"/>
      <c r="D226" s="38"/>
      <c r="E226" s="56" t="s">
        <v>163</v>
      </c>
      <c r="F226" s="72"/>
      <c r="G226" s="72">
        <v>112329</v>
      </c>
      <c r="H226" s="72"/>
      <c r="I226" s="72"/>
      <c r="J226" s="72"/>
      <c r="K226" s="71">
        <f t="shared" si="34"/>
        <v>0</v>
      </c>
    </row>
    <row r="227" spans="2:11" ht="30" customHeight="1" x14ac:dyDescent="0.25">
      <c r="B227" s="81" t="s">
        <v>234</v>
      </c>
      <c r="C227" s="50"/>
      <c r="D227" s="38"/>
      <c r="E227" s="61" t="s">
        <v>233</v>
      </c>
      <c r="F227" s="76">
        <f>SUM(F228)</f>
        <v>0</v>
      </c>
      <c r="G227" s="76">
        <f t="shared" ref="G227:J228" si="35">SUM(G228)</f>
        <v>0</v>
      </c>
      <c r="H227" s="76">
        <f t="shared" si="35"/>
        <v>20000</v>
      </c>
      <c r="I227" s="76">
        <f t="shared" si="35"/>
        <v>20000</v>
      </c>
      <c r="J227" s="76">
        <f t="shared" si="35"/>
        <v>20000</v>
      </c>
      <c r="K227" s="71"/>
    </row>
    <row r="228" spans="2:11" ht="30" customHeight="1" x14ac:dyDescent="0.25">
      <c r="B228" s="49">
        <v>32</v>
      </c>
      <c r="C228" s="50"/>
      <c r="D228" s="38"/>
      <c r="E228" s="56" t="s">
        <v>12</v>
      </c>
      <c r="F228" s="72">
        <f>SUM(F229)</f>
        <v>0</v>
      </c>
      <c r="G228" s="72">
        <f t="shared" si="35"/>
        <v>0</v>
      </c>
      <c r="H228" s="72">
        <f t="shared" si="35"/>
        <v>20000</v>
      </c>
      <c r="I228" s="72">
        <f t="shared" si="35"/>
        <v>20000</v>
      </c>
      <c r="J228" s="72">
        <f t="shared" si="35"/>
        <v>20000</v>
      </c>
      <c r="K228" s="71"/>
    </row>
    <row r="229" spans="2:11" ht="30" customHeight="1" x14ac:dyDescent="0.25">
      <c r="B229" s="49">
        <v>3232</v>
      </c>
      <c r="C229" s="50"/>
      <c r="D229" s="38"/>
      <c r="E229" s="56" t="s">
        <v>123</v>
      </c>
      <c r="F229" s="72"/>
      <c r="G229" s="72"/>
      <c r="H229" s="72">
        <v>20000</v>
      </c>
      <c r="I229" s="72">
        <v>20000</v>
      </c>
      <c r="J229" s="72">
        <v>20000</v>
      </c>
      <c r="K229" s="71"/>
    </row>
    <row r="230" spans="2:11" ht="30" customHeight="1" x14ac:dyDescent="0.25">
      <c r="B230" s="81" t="s">
        <v>235</v>
      </c>
      <c r="C230" s="50"/>
      <c r="D230" s="38"/>
      <c r="E230" s="61" t="s">
        <v>236</v>
      </c>
      <c r="F230" s="76">
        <f>SUM(F231,F233,F240,F242)</f>
        <v>0</v>
      </c>
      <c r="G230" s="76">
        <f t="shared" ref="G230:J230" si="36">SUM(G231,G233,G240,G242)</f>
        <v>0</v>
      </c>
      <c r="H230" s="76">
        <f t="shared" si="36"/>
        <v>1076667</v>
      </c>
      <c r="I230" s="76">
        <f t="shared" si="36"/>
        <v>2153334</v>
      </c>
      <c r="J230" s="76">
        <f t="shared" si="36"/>
        <v>2550001</v>
      </c>
      <c r="K230" s="71"/>
    </row>
    <row r="231" spans="2:11" ht="30" customHeight="1" x14ac:dyDescent="0.25">
      <c r="B231" s="49">
        <v>31</v>
      </c>
      <c r="C231" s="50"/>
      <c r="D231" s="38"/>
      <c r="E231" s="56" t="s">
        <v>5</v>
      </c>
      <c r="F231" s="72">
        <f>SUM(F232)</f>
        <v>0</v>
      </c>
      <c r="G231" s="72">
        <f t="shared" ref="G231:J231" si="37">SUM(G232)</f>
        <v>0</v>
      </c>
      <c r="H231" s="72">
        <f t="shared" si="37"/>
        <v>39705</v>
      </c>
      <c r="I231" s="72">
        <f t="shared" si="37"/>
        <v>126375</v>
      </c>
      <c r="J231" s="72">
        <f t="shared" si="37"/>
        <v>126375</v>
      </c>
      <c r="K231" s="71"/>
    </row>
    <row r="232" spans="2:11" ht="30" customHeight="1" x14ac:dyDescent="0.25">
      <c r="B232" s="49">
        <v>3111</v>
      </c>
      <c r="C232" s="50"/>
      <c r="D232" s="38"/>
      <c r="E232" s="56" t="s">
        <v>38</v>
      </c>
      <c r="F232" s="72"/>
      <c r="G232" s="72"/>
      <c r="H232" s="72">
        <v>39705</v>
      </c>
      <c r="I232" s="72">
        <v>126375</v>
      </c>
      <c r="J232" s="72">
        <v>126375</v>
      </c>
      <c r="K232" s="71"/>
    </row>
    <row r="233" spans="2:11" ht="30" customHeight="1" x14ac:dyDescent="0.25">
      <c r="B233" s="49">
        <v>32</v>
      </c>
      <c r="C233" s="50"/>
      <c r="D233" s="38"/>
      <c r="E233" s="56" t="s">
        <v>12</v>
      </c>
      <c r="F233" s="72">
        <f>SUM(F234:F237)</f>
        <v>0</v>
      </c>
      <c r="G233" s="72">
        <f t="shared" ref="G233:J233" si="38">SUM(G234:G237)</f>
        <v>0</v>
      </c>
      <c r="H233" s="72">
        <f t="shared" si="38"/>
        <v>186150</v>
      </c>
      <c r="I233" s="72">
        <f t="shared" si="38"/>
        <v>234150</v>
      </c>
      <c r="J233" s="72">
        <f t="shared" si="38"/>
        <v>290817</v>
      </c>
      <c r="K233" s="71"/>
    </row>
    <row r="234" spans="2:11" ht="30" customHeight="1" x14ac:dyDescent="0.25">
      <c r="B234" s="49">
        <v>3211</v>
      </c>
      <c r="C234" s="50"/>
      <c r="D234" s="38"/>
      <c r="E234" s="56" t="s">
        <v>40</v>
      </c>
      <c r="F234" s="72"/>
      <c r="G234" s="72"/>
      <c r="H234" s="72">
        <v>2975</v>
      </c>
      <c r="I234" s="72">
        <v>2975</v>
      </c>
      <c r="J234" s="72">
        <v>2975</v>
      </c>
      <c r="K234" s="71"/>
    </row>
    <row r="235" spans="2:11" ht="30" customHeight="1" x14ac:dyDescent="0.25">
      <c r="B235" s="49">
        <v>3232</v>
      </c>
      <c r="C235" s="50"/>
      <c r="D235" s="38"/>
      <c r="E235" s="56" t="s">
        <v>123</v>
      </c>
      <c r="F235" s="72"/>
      <c r="G235" s="72"/>
      <c r="H235" s="72">
        <v>170000</v>
      </c>
      <c r="I235" s="72">
        <v>170000</v>
      </c>
      <c r="J235" s="72">
        <v>226667</v>
      </c>
      <c r="K235" s="71"/>
    </row>
    <row r="236" spans="2:11" ht="30" customHeight="1" x14ac:dyDescent="0.25">
      <c r="B236" s="49">
        <v>3233</v>
      </c>
      <c r="C236" s="50"/>
      <c r="D236" s="38"/>
      <c r="E236" s="56" t="s">
        <v>124</v>
      </c>
      <c r="F236" s="72"/>
      <c r="G236" s="72"/>
      <c r="H236" s="72">
        <v>2125</v>
      </c>
      <c r="I236" s="72">
        <v>2125</v>
      </c>
      <c r="J236" s="72">
        <v>2125</v>
      </c>
      <c r="K236" s="71"/>
    </row>
    <row r="237" spans="2:11" ht="30" customHeight="1" x14ac:dyDescent="0.25">
      <c r="B237" s="49">
        <v>3237</v>
      </c>
      <c r="C237" s="50"/>
      <c r="D237" s="38"/>
      <c r="E237" s="56" t="s">
        <v>128</v>
      </c>
      <c r="F237" s="72"/>
      <c r="G237" s="72"/>
      <c r="H237" s="72">
        <v>11050</v>
      </c>
      <c r="I237" s="72">
        <v>59050</v>
      </c>
      <c r="J237" s="72">
        <v>59050</v>
      </c>
      <c r="K237" s="71"/>
    </row>
    <row r="238" spans="2:11" ht="25.5" x14ac:dyDescent="0.25">
      <c r="B238" s="116" t="s">
        <v>7</v>
      </c>
      <c r="C238" s="117"/>
      <c r="D238" s="117"/>
      <c r="E238" s="118"/>
      <c r="F238" s="32" t="s">
        <v>206</v>
      </c>
      <c r="G238" s="32" t="s">
        <v>257</v>
      </c>
      <c r="H238" s="32" t="s">
        <v>217</v>
      </c>
      <c r="I238" s="32" t="s">
        <v>216</v>
      </c>
      <c r="J238" s="32" t="s">
        <v>219</v>
      </c>
      <c r="K238" s="32" t="s">
        <v>58</v>
      </c>
    </row>
    <row r="239" spans="2:11" s="37" customFormat="1" ht="11.25" x14ac:dyDescent="0.2">
      <c r="B239" s="119">
        <v>1</v>
      </c>
      <c r="C239" s="120"/>
      <c r="D239" s="120"/>
      <c r="E239" s="121"/>
      <c r="F239" s="86">
        <v>2</v>
      </c>
      <c r="G239" s="86" t="s">
        <v>243</v>
      </c>
      <c r="H239" s="86" t="s">
        <v>244</v>
      </c>
      <c r="I239" s="86" t="s">
        <v>245</v>
      </c>
      <c r="J239" s="86" t="s">
        <v>246</v>
      </c>
      <c r="K239" s="86" t="s">
        <v>201</v>
      </c>
    </row>
    <row r="240" spans="2:11" ht="30" customHeight="1" x14ac:dyDescent="0.25">
      <c r="B240" s="49">
        <v>42</v>
      </c>
      <c r="C240" s="50"/>
      <c r="D240" s="38"/>
      <c r="E240" s="56" t="s">
        <v>150</v>
      </c>
      <c r="F240" s="72">
        <f>SUM(F241)</f>
        <v>0</v>
      </c>
      <c r="G240" s="72">
        <f t="shared" ref="G240:J240" si="39">SUM(G241)</f>
        <v>0</v>
      </c>
      <c r="H240" s="72">
        <f t="shared" si="39"/>
        <v>0</v>
      </c>
      <c r="I240" s="72">
        <f t="shared" si="39"/>
        <v>0</v>
      </c>
      <c r="J240" s="72">
        <f t="shared" si="39"/>
        <v>244805</v>
      </c>
      <c r="K240" s="71"/>
    </row>
    <row r="241" spans="2:11" ht="30" customHeight="1" x14ac:dyDescent="0.25">
      <c r="B241" s="49">
        <v>4227</v>
      </c>
      <c r="C241" s="50"/>
      <c r="D241" s="38"/>
      <c r="E241" s="56" t="s">
        <v>242</v>
      </c>
      <c r="F241" s="72"/>
      <c r="G241" s="72"/>
      <c r="H241" s="72"/>
      <c r="I241" s="72"/>
      <c r="J241" s="72">
        <v>244805</v>
      </c>
      <c r="K241" s="71"/>
    </row>
    <row r="242" spans="2:11" ht="30" customHeight="1" x14ac:dyDescent="0.25">
      <c r="B242" s="49">
        <v>45</v>
      </c>
      <c r="C242" s="50"/>
      <c r="D242" s="38"/>
      <c r="E242" s="56" t="s">
        <v>162</v>
      </c>
      <c r="F242" s="72">
        <f>SUM(F243)</f>
        <v>0</v>
      </c>
      <c r="G242" s="72">
        <f t="shared" ref="G242:J242" si="40">SUM(G243)</f>
        <v>0</v>
      </c>
      <c r="H242" s="72">
        <f t="shared" si="40"/>
        <v>850812</v>
      </c>
      <c r="I242" s="72">
        <f t="shared" si="40"/>
        <v>1792809</v>
      </c>
      <c r="J242" s="72">
        <f t="shared" si="40"/>
        <v>1888004</v>
      </c>
      <c r="K242" s="71"/>
    </row>
    <row r="243" spans="2:11" ht="30" customHeight="1" x14ac:dyDescent="0.25">
      <c r="B243" s="49">
        <v>4511</v>
      </c>
      <c r="C243" s="50"/>
      <c r="D243" s="38"/>
      <c r="E243" s="56" t="s">
        <v>163</v>
      </c>
      <c r="F243" s="72"/>
      <c r="G243" s="72"/>
      <c r="H243" s="72">
        <v>850812</v>
      </c>
      <c r="I243" s="72">
        <v>1792809</v>
      </c>
      <c r="J243" s="72">
        <v>1888004</v>
      </c>
      <c r="K243" s="71"/>
    </row>
    <row r="244" spans="2:11" ht="30" customHeight="1" x14ac:dyDescent="0.25">
      <c r="B244" s="81" t="s">
        <v>237</v>
      </c>
      <c r="C244" s="50"/>
      <c r="D244" s="38"/>
      <c r="E244" s="61" t="s">
        <v>256</v>
      </c>
      <c r="F244" s="76">
        <f>SUM(F245)</f>
        <v>0</v>
      </c>
      <c r="G244" s="76">
        <f t="shared" ref="G244:J244" si="41">SUM(G245)</f>
        <v>0</v>
      </c>
      <c r="H244" s="76">
        <f t="shared" si="41"/>
        <v>6800</v>
      </c>
      <c r="I244" s="76">
        <f t="shared" si="41"/>
        <v>6800</v>
      </c>
      <c r="J244" s="76">
        <f t="shared" si="41"/>
        <v>6800</v>
      </c>
      <c r="K244" s="71"/>
    </row>
    <row r="245" spans="2:11" ht="30" customHeight="1" x14ac:dyDescent="0.25">
      <c r="B245" s="49">
        <v>32</v>
      </c>
      <c r="C245" s="50"/>
      <c r="D245" s="38"/>
      <c r="E245" s="56" t="s">
        <v>12</v>
      </c>
      <c r="F245" s="72">
        <f>SUM(F246)</f>
        <v>0</v>
      </c>
      <c r="G245" s="72">
        <f t="shared" ref="G245:J245" si="42">SUM(G246)</f>
        <v>0</v>
      </c>
      <c r="H245" s="72">
        <f t="shared" si="42"/>
        <v>6800</v>
      </c>
      <c r="I245" s="72">
        <f t="shared" si="42"/>
        <v>6800</v>
      </c>
      <c r="J245" s="72">
        <f t="shared" si="42"/>
        <v>6800</v>
      </c>
      <c r="K245" s="71"/>
    </row>
    <row r="246" spans="2:11" ht="30" customHeight="1" x14ac:dyDescent="0.25">
      <c r="B246" s="49">
        <v>3232</v>
      </c>
      <c r="C246" s="50"/>
      <c r="D246" s="38"/>
      <c r="E246" s="56" t="s">
        <v>123</v>
      </c>
      <c r="F246" s="72"/>
      <c r="G246" s="72"/>
      <c r="H246" s="72">
        <v>6800</v>
      </c>
      <c r="I246" s="72">
        <v>6800</v>
      </c>
      <c r="J246" s="72">
        <v>6800</v>
      </c>
      <c r="K246" s="71"/>
    </row>
    <row r="247" spans="2:11" ht="30" customHeight="1" x14ac:dyDescent="0.25">
      <c r="B247" s="127" t="s">
        <v>193</v>
      </c>
      <c r="C247" s="128"/>
      <c r="D247" s="38"/>
      <c r="E247" s="61" t="s">
        <v>182</v>
      </c>
      <c r="F247" s="72">
        <f>SUM(F248,F252,F256)</f>
        <v>6751.1399999999994</v>
      </c>
      <c r="G247" s="72">
        <f t="shared" ref="G247:J247" si="43">SUM(G248,G252,G256)</f>
        <v>2428</v>
      </c>
      <c r="H247" s="72">
        <f t="shared" si="43"/>
        <v>0</v>
      </c>
      <c r="I247" s="72">
        <f t="shared" si="43"/>
        <v>0</v>
      </c>
      <c r="J247" s="72">
        <f t="shared" si="43"/>
        <v>0</v>
      </c>
      <c r="K247" s="71">
        <f t="shared" si="34"/>
        <v>0</v>
      </c>
    </row>
    <row r="248" spans="2:11" ht="30" customHeight="1" x14ac:dyDescent="0.25">
      <c r="B248" s="49">
        <v>32</v>
      </c>
      <c r="C248" s="50"/>
      <c r="D248" s="38"/>
      <c r="E248" s="56" t="s">
        <v>12</v>
      </c>
      <c r="F248" s="72">
        <f>SUM(F249:F251)</f>
        <v>694.9</v>
      </c>
      <c r="G248" s="72">
        <f t="shared" ref="G248:J248" si="44">SUM(G249:G251)</f>
        <v>1808</v>
      </c>
      <c r="H248" s="72">
        <f t="shared" si="44"/>
        <v>0</v>
      </c>
      <c r="I248" s="72">
        <f t="shared" si="44"/>
        <v>0</v>
      </c>
      <c r="J248" s="72">
        <f t="shared" si="44"/>
        <v>0</v>
      </c>
      <c r="K248" s="71">
        <f t="shared" si="34"/>
        <v>0</v>
      </c>
    </row>
    <row r="249" spans="2:11" ht="30" hidden="1" customHeight="1" x14ac:dyDescent="0.25">
      <c r="B249" s="49">
        <v>3221</v>
      </c>
      <c r="C249" s="50"/>
      <c r="D249" s="38"/>
      <c r="E249" s="56" t="s">
        <v>115</v>
      </c>
      <c r="F249" s="72"/>
      <c r="G249" s="72">
        <v>0</v>
      </c>
      <c r="H249" s="72"/>
      <c r="I249" s="72"/>
      <c r="J249" s="72"/>
      <c r="K249" s="71"/>
    </row>
    <row r="250" spans="2:11" ht="30" customHeight="1" x14ac:dyDescent="0.25">
      <c r="B250" s="49">
        <v>3222</v>
      </c>
      <c r="C250" s="50"/>
      <c r="D250" s="38"/>
      <c r="E250" s="56" t="s">
        <v>116</v>
      </c>
      <c r="F250" s="72">
        <v>594.9</v>
      </c>
      <c r="G250" s="72">
        <v>1808</v>
      </c>
      <c r="H250" s="72"/>
      <c r="I250" s="72"/>
      <c r="J250" s="72"/>
      <c r="K250" s="71">
        <f t="shared" si="34"/>
        <v>0</v>
      </c>
    </row>
    <row r="251" spans="2:11" ht="30" customHeight="1" x14ac:dyDescent="0.25">
      <c r="B251" s="49">
        <v>3225</v>
      </c>
      <c r="C251" s="50"/>
      <c r="D251" s="38"/>
      <c r="E251" s="56" t="s">
        <v>119</v>
      </c>
      <c r="F251" s="72">
        <v>100</v>
      </c>
      <c r="G251" s="71">
        <v>0</v>
      </c>
      <c r="H251" s="71"/>
      <c r="I251" s="71"/>
      <c r="J251" s="71"/>
      <c r="K251" s="71"/>
    </row>
    <row r="252" spans="2:11" ht="30" customHeight="1" x14ac:dyDescent="0.25">
      <c r="B252" s="123">
        <v>42</v>
      </c>
      <c r="C252" s="123"/>
      <c r="D252" s="123"/>
      <c r="E252" s="56" t="s">
        <v>150</v>
      </c>
      <c r="F252" s="72">
        <f>SUM(F253:F255)</f>
        <v>4056.24</v>
      </c>
      <c r="G252" s="72">
        <f t="shared" ref="G252:J252" si="45">SUM(G253:G255)</f>
        <v>620</v>
      </c>
      <c r="H252" s="72">
        <f t="shared" si="45"/>
        <v>0</v>
      </c>
      <c r="I252" s="72">
        <f t="shared" si="45"/>
        <v>0</v>
      </c>
      <c r="J252" s="72">
        <f t="shared" si="45"/>
        <v>0</v>
      </c>
      <c r="K252" s="71">
        <f t="shared" si="34"/>
        <v>0</v>
      </c>
    </row>
    <row r="253" spans="2:11" ht="30" hidden="1" customHeight="1" x14ac:dyDescent="0.25">
      <c r="B253" s="49">
        <v>4225</v>
      </c>
      <c r="C253" s="50"/>
      <c r="D253" s="38"/>
      <c r="E253" s="56" t="s">
        <v>159</v>
      </c>
      <c r="F253" s="72">
        <v>0</v>
      </c>
      <c r="G253" s="72">
        <v>0</v>
      </c>
      <c r="H253" s="71"/>
      <c r="I253" s="71"/>
      <c r="J253" s="71"/>
      <c r="K253" s="71"/>
    </row>
    <row r="254" spans="2:11" ht="30" customHeight="1" x14ac:dyDescent="0.25">
      <c r="B254" s="49">
        <v>4227</v>
      </c>
      <c r="C254" s="50"/>
      <c r="D254" s="38"/>
      <c r="E254" s="56" t="s">
        <v>105</v>
      </c>
      <c r="F254" s="72">
        <v>1256.24</v>
      </c>
      <c r="G254" s="72">
        <v>620</v>
      </c>
      <c r="H254" s="71"/>
      <c r="I254" s="71"/>
      <c r="J254" s="71"/>
      <c r="K254" s="71">
        <f t="shared" si="34"/>
        <v>0</v>
      </c>
    </row>
    <row r="255" spans="2:11" ht="30" customHeight="1" x14ac:dyDescent="0.25">
      <c r="B255" s="49">
        <v>4242</v>
      </c>
      <c r="C255" s="50"/>
      <c r="D255" s="38"/>
      <c r="E255" s="56" t="s">
        <v>211</v>
      </c>
      <c r="F255" s="72">
        <v>2800</v>
      </c>
      <c r="G255" s="72"/>
      <c r="H255" s="72"/>
      <c r="I255" s="72"/>
      <c r="J255" s="72"/>
      <c r="K255" s="71"/>
    </row>
    <row r="256" spans="2:11" ht="30" customHeight="1" x14ac:dyDescent="0.25">
      <c r="B256" s="49">
        <v>45</v>
      </c>
      <c r="C256" s="50"/>
      <c r="D256" s="38"/>
      <c r="E256" s="56" t="s">
        <v>162</v>
      </c>
      <c r="F256" s="72">
        <f>SUM(F257)</f>
        <v>2000</v>
      </c>
      <c r="G256" s="72">
        <f t="shared" ref="G256:J256" si="46">SUM(G257)</f>
        <v>0</v>
      </c>
      <c r="H256" s="72">
        <f t="shared" si="46"/>
        <v>0</v>
      </c>
      <c r="I256" s="72">
        <f t="shared" si="46"/>
        <v>0</v>
      </c>
      <c r="J256" s="72">
        <f t="shared" si="46"/>
        <v>0</v>
      </c>
      <c r="K256" s="71"/>
    </row>
    <row r="257" spans="2:11" ht="30" customHeight="1" x14ac:dyDescent="0.25">
      <c r="B257" s="49">
        <v>4521</v>
      </c>
      <c r="C257" s="50"/>
      <c r="D257" s="38"/>
      <c r="E257" s="56" t="s">
        <v>164</v>
      </c>
      <c r="F257" s="72">
        <v>2000</v>
      </c>
      <c r="G257" s="72"/>
      <c r="H257" s="72"/>
      <c r="I257" s="72"/>
      <c r="J257" s="72"/>
      <c r="K257" s="71"/>
    </row>
    <row r="258" spans="2:11" ht="30" customHeight="1" x14ac:dyDescent="0.25">
      <c r="B258" s="127" t="s">
        <v>195</v>
      </c>
      <c r="C258" s="128"/>
      <c r="D258" s="69"/>
      <c r="E258" s="61" t="s">
        <v>194</v>
      </c>
      <c r="F258" s="76">
        <f>SUM(F261)</f>
        <v>12674</v>
      </c>
      <c r="G258" s="76">
        <f>SUM(G259,G261)</f>
        <v>90955</v>
      </c>
      <c r="H258" s="76">
        <f>SUM(H259,H261)</f>
        <v>140000</v>
      </c>
      <c r="I258" s="76">
        <f t="shared" ref="I258:J258" si="47">SUM(I259,I261)</f>
        <v>65000</v>
      </c>
      <c r="J258" s="76">
        <f t="shared" si="47"/>
        <v>65000</v>
      </c>
      <c r="K258" s="71">
        <f t="shared" si="34"/>
        <v>153.92226925402673</v>
      </c>
    </row>
    <row r="259" spans="2:11" ht="30" customHeight="1" x14ac:dyDescent="0.25">
      <c r="B259" s="49">
        <v>32</v>
      </c>
      <c r="C259" s="50"/>
      <c r="D259" s="38"/>
      <c r="E259" s="56" t="s">
        <v>12</v>
      </c>
      <c r="F259" s="76"/>
      <c r="G259" s="72">
        <f>SUM(G260)</f>
        <v>0</v>
      </c>
      <c r="H259" s="72">
        <f>SUM(H260)</f>
        <v>50000</v>
      </c>
      <c r="I259" s="72">
        <f t="shared" ref="I259:J259" si="48">SUM(I260)</f>
        <v>45000</v>
      </c>
      <c r="J259" s="72">
        <f t="shared" si="48"/>
        <v>45000</v>
      </c>
      <c r="K259" s="71"/>
    </row>
    <row r="260" spans="2:11" ht="30" customHeight="1" x14ac:dyDescent="0.25">
      <c r="B260" s="49">
        <v>3232</v>
      </c>
      <c r="C260" s="50"/>
      <c r="D260" s="38"/>
      <c r="E260" s="56" t="s">
        <v>123</v>
      </c>
      <c r="F260" s="76"/>
      <c r="G260" s="72"/>
      <c r="H260" s="72">
        <v>50000</v>
      </c>
      <c r="I260" s="72">
        <v>45000</v>
      </c>
      <c r="J260" s="72">
        <v>45000</v>
      </c>
      <c r="K260" s="71"/>
    </row>
    <row r="261" spans="2:11" ht="30" customHeight="1" x14ac:dyDescent="0.25">
      <c r="B261" s="123">
        <v>42</v>
      </c>
      <c r="C261" s="123"/>
      <c r="D261" s="123"/>
      <c r="E261" s="56" t="s">
        <v>150</v>
      </c>
      <c r="F261" s="72">
        <f>SUM(F262,F263:F273)</f>
        <v>12674</v>
      </c>
      <c r="G261" s="72">
        <f>SUM(G262,G263:G273)</f>
        <v>90955</v>
      </c>
      <c r="H261" s="72">
        <f>SUM(H262,H263:H273)</f>
        <v>90000</v>
      </c>
      <c r="I261" s="72">
        <f>SUM(I262,I263:I273)</f>
        <v>20000</v>
      </c>
      <c r="J261" s="72">
        <f>SUM(J262,J263:J273)</f>
        <v>20000</v>
      </c>
      <c r="K261" s="71">
        <f t="shared" si="34"/>
        <v>98.950030234731457</v>
      </c>
    </row>
    <row r="262" spans="2:11" ht="30" customHeight="1" x14ac:dyDescent="0.25">
      <c r="B262" s="49">
        <v>4214</v>
      </c>
      <c r="C262" s="50"/>
      <c r="D262" s="38"/>
      <c r="E262" s="56" t="s">
        <v>153</v>
      </c>
      <c r="F262" s="72">
        <v>0</v>
      </c>
      <c r="G262" s="72">
        <v>3850</v>
      </c>
      <c r="H262" s="72">
        <v>0</v>
      </c>
      <c r="I262" s="72"/>
      <c r="J262" s="72"/>
      <c r="K262" s="71">
        <f t="shared" si="34"/>
        <v>0</v>
      </c>
    </row>
    <row r="263" spans="2:11" ht="30" customHeight="1" x14ac:dyDescent="0.25">
      <c r="B263" s="49">
        <v>4221</v>
      </c>
      <c r="C263" s="50"/>
      <c r="D263" s="38"/>
      <c r="E263" s="56" t="s">
        <v>155</v>
      </c>
      <c r="F263" s="72">
        <v>5699.38</v>
      </c>
      <c r="G263" s="72">
        <v>6025</v>
      </c>
      <c r="H263" s="71"/>
      <c r="I263" s="71"/>
      <c r="J263" s="71"/>
      <c r="K263" s="71">
        <f t="shared" ref="K263:K269" si="49">H263/G263*100</f>
        <v>0</v>
      </c>
    </row>
    <row r="264" spans="2:11" ht="30" customHeight="1" x14ac:dyDescent="0.25">
      <c r="B264" s="49">
        <v>4222</v>
      </c>
      <c r="C264" s="50"/>
      <c r="D264" s="38"/>
      <c r="E264" s="56" t="s">
        <v>156</v>
      </c>
      <c r="F264" s="72">
        <v>700</v>
      </c>
      <c r="G264" s="72">
        <v>270</v>
      </c>
      <c r="H264" s="71"/>
      <c r="I264" s="71"/>
      <c r="J264" s="71"/>
      <c r="K264" s="71">
        <f t="shared" si="49"/>
        <v>0</v>
      </c>
    </row>
    <row r="265" spans="2:11" ht="30" customHeight="1" x14ac:dyDescent="0.25">
      <c r="B265" s="49">
        <v>4223</v>
      </c>
      <c r="C265" s="50"/>
      <c r="D265" s="38"/>
      <c r="E265" s="56" t="s">
        <v>157</v>
      </c>
      <c r="F265" s="72">
        <v>1491.36</v>
      </c>
      <c r="G265" s="72">
        <v>28600</v>
      </c>
      <c r="H265" s="71">
        <v>20000</v>
      </c>
      <c r="I265" s="71">
        <v>5000</v>
      </c>
      <c r="J265" s="71">
        <v>5000</v>
      </c>
      <c r="K265" s="71">
        <f t="shared" si="49"/>
        <v>69.930069930069934</v>
      </c>
    </row>
    <row r="266" spans="2:11" ht="30" customHeight="1" x14ac:dyDescent="0.25">
      <c r="B266" s="49">
        <v>4225</v>
      </c>
      <c r="C266" s="50"/>
      <c r="D266" s="38"/>
      <c r="E266" s="56" t="s">
        <v>159</v>
      </c>
      <c r="F266" s="72">
        <v>2853.76</v>
      </c>
      <c r="G266" s="72">
        <v>5000</v>
      </c>
      <c r="H266" s="71">
        <v>5000</v>
      </c>
      <c r="I266" s="71"/>
      <c r="J266" s="71"/>
      <c r="K266" s="71">
        <f t="shared" si="49"/>
        <v>100</v>
      </c>
    </row>
    <row r="267" spans="2:11" ht="30" hidden="1" customHeight="1" x14ac:dyDescent="0.25">
      <c r="B267" s="49">
        <v>4226</v>
      </c>
      <c r="C267" s="50"/>
      <c r="D267" s="38"/>
      <c r="E267" s="56" t="s">
        <v>160</v>
      </c>
      <c r="F267" s="72"/>
      <c r="G267" s="72">
        <v>0</v>
      </c>
      <c r="H267" s="71"/>
      <c r="I267" s="71"/>
      <c r="J267" s="71"/>
      <c r="K267" s="71"/>
    </row>
    <row r="268" spans="2:11" ht="30" customHeight="1" x14ac:dyDescent="0.25">
      <c r="B268" s="49">
        <v>4227</v>
      </c>
      <c r="C268" s="50"/>
      <c r="D268" s="38"/>
      <c r="E268" s="56" t="s">
        <v>105</v>
      </c>
      <c r="F268" s="72">
        <v>1927.5</v>
      </c>
      <c r="G268" s="72">
        <v>1730</v>
      </c>
      <c r="H268" s="71">
        <v>20000</v>
      </c>
      <c r="I268" s="71">
        <v>10000</v>
      </c>
      <c r="J268" s="71">
        <v>10000</v>
      </c>
      <c r="K268" s="71">
        <f t="shared" si="49"/>
        <v>1156.0693641618498</v>
      </c>
    </row>
    <row r="269" spans="2:11" ht="30" customHeight="1" x14ac:dyDescent="0.25">
      <c r="B269" s="49">
        <v>4231</v>
      </c>
      <c r="C269" s="50"/>
      <c r="D269" s="38"/>
      <c r="E269" s="56" t="s">
        <v>97</v>
      </c>
      <c r="F269" s="72">
        <v>0</v>
      </c>
      <c r="G269" s="72">
        <v>45480</v>
      </c>
      <c r="H269" s="71">
        <v>0</v>
      </c>
      <c r="I269" s="71"/>
      <c r="J269" s="71"/>
      <c r="K269" s="71">
        <f t="shared" si="49"/>
        <v>0</v>
      </c>
    </row>
    <row r="270" spans="2:11" ht="25.5" x14ac:dyDescent="0.25">
      <c r="B270" s="116" t="s">
        <v>7</v>
      </c>
      <c r="C270" s="117"/>
      <c r="D270" s="117"/>
      <c r="E270" s="118"/>
      <c r="F270" s="32" t="s">
        <v>206</v>
      </c>
      <c r="G270" s="32" t="s">
        <v>257</v>
      </c>
      <c r="H270" s="32" t="s">
        <v>217</v>
      </c>
      <c r="I270" s="32" t="s">
        <v>216</v>
      </c>
      <c r="J270" s="32" t="s">
        <v>219</v>
      </c>
      <c r="K270" s="32" t="s">
        <v>58</v>
      </c>
    </row>
    <row r="271" spans="2:11" s="37" customFormat="1" ht="11.25" x14ac:dyDescent="0.2">
      <c r="B271" s="119">
        <v>1</v>
      </c>
      <c r="C271" s="120"/>
      <c r="D271" s="120"/>
      <c r="E271" s="121"/>
      <c r="F271" s="86">
        <v>2</v>
      </c>
      <c r="G271" s="86" t="s">
        <v>243</v>
      </c>
      <c r="H271" s="86" t="s">
        <v>244</v>
      </c>
      <c r="I271" s="86" t="s">
        <v>245</v>
      </c>
      <c r="J271" s="86" t="s">
        <v>246</v>
      </c>
      <c r="K271" s="86" t="s">
        <v>201</v>
      </c>
    </row>
    <row r="272" spans="2:11" ht="30" customHeight="1" x14ac:dyDescent="0.25">
      <c r="B272" s="49">
        <v>4233</v>
      </c>
      <c r="C272" s="50"/>
      <c r="D272" s="38"/>
      <c r="E272" s="56" t="s">
        <v>224</v>
      </c>
      <c r="F272" s="72"/>
      <c r="G272" s="72"/>
      <c r="H272" s="71">
        <v>30000</v>
      </c>
      <c r="I272" s="71"/>
      <c r="J272" s="71"/>
      <c r="K272" s="71"/>
    </row>
    <row r="273" spans="2:11" ht="30" customHeight="1" x14ac:dyDescent="0.25">
      <c r="B273" s="124">
        <v>4252</v>
      </c>
      <c r="C273" s="125"/>
      <c r="D273" s="126"/>
      <c r="E273" s="40" t="s">
        <v>99</v>
      </c>
      <c r="F273" s="72">
        <v>0</v>
      </c>
      <c r="G273" s="72">
        <v>0</v>
      </c>
      <c r="H273" s="71">
        <v>15000</v>
      </c>
      <c r="I273" s="71">
        <v>5000</v>
      </c>
      <c r="J273" s="71">
        <v>5000</v>
      </c>
      <c r="K273" s="71"/>
    </row>
    <row r="274" spans="2:11" ht="41.25" customHeight="1" x14ac:dyDescent="0.25">
      <c r="B274" s="127" t="s">
        <v>220</v>
      </c>
      <c r="C274" s="128"/>
      <c r="D274" s="129"/>
      <c r="E274" s="70" t="s">
        <v>221</v>
      </c>
      <c r="F274" s="76">
        <f>SUM(F275,F297)</f>
        <v>2</v>
      </c>
      <c r="G274" s="76">
        <f>SUM(G275,G297)</f>
        <v>0</v>
      </c>
      <c r="H274" s="76">
        <f>SUM(H275,H297)</f>
        <v>44200</v>
      </c>
      <c r="I274" s="76">
        <f>SUM(I275,I297)</f>
        <v>0</v>
      </c>
      <c r="J274" s="76">
        <f>SUM(J275,J297)</f>
        <v>0</v>
      </c>
      <c r="K274" s="71"/>
    </row>
    <row r="275" spans="2:11" ht="30" customHeight="1" x14ac:dyDescent="0.25">
      <c r="B275" s="81" t="s">
        <v>190</v>
      </c>
      <c r="C275" s="82"/>
      <c r="D275" s="69"/>
      <c r="E275" s="69" t="s">
        <v>180</v>
      </c>
      <c r="F275" s="76">
        <f>SUM(F276,F280,F293)</f>
        <v>0</v>
      </c>
      <c r="G275" s="76">
        <f>SUM(G276,G280,G293)</f>
        <v>0</v>
      </c>
      <c r="H275" s="76">
        <f>SUM(H276,H280,H293)</f>
        <v>8640</v>
      </c>
      <c r="I275" s="76"/>
      <c r="J275" s="76"/>
      <c r="K275" s="71"/>
    </row>
    <row r="276" spans="2:11" ht="30" customHeight="1" x14ac:dyDescent="0.25">
      <c r="B276" s="49">
        <v>31</v>
      </c>
      <c r="C276" s="50"/>
      <c r="D276" s="38"/>
      <c r="E276" s="56" t="s">
        <v>5</v>
      </c>
      <c r="F276" s="72">
        <f>SUM(F277:F279)</f>
        <v>0</v>
      </c>
      <c r="G276" s="72">
        <f t="shared" ref="G276:I276" si="50">SUM(G277:G279)</f>
        <v>0</v>
      </c>
      <c r="H276" s="72">
        <f t="shared" si="50"/>
        <v>4720</v>
      </c>
      <c r="I276" s="72">
        <f t="shared" si="50"/>
        <v>0</v>
      </c>
      <c r="J276" s="72">
        <f t="shared" ref="J276" si="51">SUM(J277:J278)</f>
        <v>0</v>
      </c>
      <c r="K276" s="71"/>
    </row>
    <row r="277" spans="2:11" ht="30" customHeight="1" x14ac:dyDescent="0.25">
      <c r="B277" s="49">
        <v>3111</v>
      </c>
      <c r="C277" s="50"/>
      <c r="D277" s="38"/>
      <c r="E277" s="56" t="s">
        <v>38</v>
      </c>
      <c r="F277" s="72">
        <v>0</v>
      </c>
      <c r="G277" s="71">
        <v>0</v>
      </c>
      <c r="H277" s="71">
        <v>3800</v>
      </c>
      <c r="I277" s="71"/>
      <c r="J277" s="71"/>
      <c r="K277" s="71"/>
    </row>
    <row r="278" spans="2:11" ht="30" customHeight="1" x14ac:dyDescent="0.25">
      <c r="B278" s="49">
        <v>3121</v>
      </c>
      <c r="C278" s="50"/>
      <c r="D278" s="38"/>
      <c r="E278" s="56" t="s">
        <v>107</v>
      </c>
      <c r="F278" s="72"/>
      <c r="G278" s="72">
        <v>0</v>
      </c>
      <c r="H278" s="72">
        <v>220</v>
      </c>
      <c r="I278" s="72"/>
      <c r="J278" s="72"/>
      <c r="K278" s="71"/>
    </row>
    <row r="279" spans="2:11" ht="30" customHeight="1" x14ac:dyDescent="0.25">
      <c r="B279" s="49">
        <v>3132</v>
      </c>
      <c r="C279" s="50"/>
      <c r="D279" s="38"/>
      <c r="E279" s="56" t="s">
        <v>110</v>
      </c>
      <c r="F279" s="72"/>
      <c r="G279" s="72">
        <v>0</v>
      </c>
      <c r="H279" s="72">
        <v>700</v>
      </c>
      <c r="I279" s="72"/>
      <c r="J279" s="72"/>
      <c r="K279" s="71"/>
    </row>
    <row r="280" spans="2:11" ht="30" customHeight="1" x14ac:dyDescent="0.25">
      <c r="B280" s="49">
        <v>32</v>
      </c>
      <c r="C280" s="50"/>
      <c r="D280" s="38"/>
      <c r="E280" s="56" t="s">
        <v>12</v>
      </c>
      <c r="F280" s="72">
        <f>SUM(F281:F292)</f>
        <v>0</v>
      </c>
      <c r="G280" s="72">
        <f t="shared" ref="G280:J280" si="52">SUM(G281:G292)</f>
        <v>0</v>
      </c>
      <c r="H280" s="72">
        <f t="shared" si="52"/>
        <v>3480</v>
      </c>
      <c r="I280" s="72">
        <f t="shared" si="52"/>
        <v>0</v>
      </c>
      <c r="J280" s="72">
        <f t="shared" si="52"/>
        <v>0</v>
      </c>
      <c r="K280" s="71"/>
    </row>
    <row r="281" spans="2:11" ht="30" hidden="1" customHeight="1" x14ac:dyDescent="0.25">
      <c r="B281" s="49">
        <v>3211</v>
      </c>
      <c r="C281" s="50"/>
      <c r="D281" s="38"/>
      <c r="E281" s="56" t="s">
        <v>40</v>
      </c>
      <c r="F281" s="72">
        <v>0</v>
      </c>
      <c r="G281" s="72">
        <v>0</v>
      </c>
      <c r="H281" s="72"/>
      <c r="I281" s="72"/>
      <c r="J281" s="72"/>
      <c r="K281" s="71"/>
    </row>
    <row r="282" spans="2:11" ht="30" customHeight="1" x14ac:dyDescent="0.25">
      <c r="B282" s="49">
        <v>3212</v>
      </c>
      <c r="C282" s="50"/>
      <c r="D282" s="38"/>
      <c r="E282" s="56" t="s">
        <v>111</v>
      </c>
      <c r="F282" s="72"/>
      <c r="G282" s="72">
        <v>0</v>
      </c>
      <c r="H282" s="72">
        <v>80</v>
      </c>
      <c r="I282" s="72"/>
      <c r="J282" s="72"/>
      <c r="K282" s="71"/>
    </row>
    <row r="283" spans="2:11" ht="30" hidden="1" customHeight="1" x14ac:dyDescent="0.25">
      <c r="B283" s="49">
        <v>3213</v>
      </c>
      <c r="C283" s="50"/>
      <c r="D283" s="38"/>
      <c r="E283" s="56" t="s">
        <v>112</v>
      </c>
      <c r="F283" s="72"/>
      <c r="G283" s="72">
        <v>0</v>
      </c>
      <c r="H283" s="72"/>
      <c r="I283" s="72"/>
      <c r="J283" s="72"/>
      <c r="K283" s="71"/>
    </row>
    <row r="284" spans="2:11" ht="30" customHeight="1" x14ac:dyDescent="0.25">
      <c r="B284" s="49">
        <v>3221</v>
      </c>
      <c r="C284" s="50"/>
      <c r="D284" s="38"/>
      <c r="E284" s="56" t="s">
        <v>115</v>
      </c>
      <c r="F284" s="72"/>
      <c r="G284" s="72">
        <v>0</v>
      </c>
      <c r="H284" s="72">
        <v>0</v>
      </c>
      <c r="I284" s="72"/>
      <c r="J284" s="72"/>
      <c r="K284" s="71"/>
    </row>
    <row r="285" spans="2:11" ht="30" hidden="1" customHeight="1" x14ac:dyDescent="0.25">
      <c r="B285" s="49">
        <v>3232</v>
      </c>
      <c r="C285" s="50"/>
      <c r="D285" s="38"/>
      <c r="E285" s="56" t="s">
        <v>123</v>
      </c>
      <c r="F285" s="72"/>
      <c r="G285" s="72">
        <v>0</v>
      </c>
      <c r="H285" s="72"/>
      <c r="I285" s="72"/>
      <c r="J285" s="72"/>
      <c r="K285" s="71"/>
    </row>
    <row r="286" spans="2:11" ht="30" customHeight="1" x14ac:dyDescent="0.25">
      <c r="B286" s="49">
        <v>3233</v>
      </c>
      <c r="C286" s="50"/>
      <c r="D286" s="38"/>
      <c r="E286" s="56" t="s">
        <v>124</v>
      </c>
      <c r="F286" s="72"/>
      <c r="G286" s="72">
        <v>0</v>
      </c>
      <c r="H286" s="72">
        <v>1600</v>
      </c>
      <c r="I286" s="72"/>
      <c r="J286" s="72"/>
      <c r="K286" s="71"/>
    </row>
    <row r="287" spans="2:11" ht="30" hidden="1" customHeight="1" x14ac:dyDescent="0.25">
      <c r="B287" s="49">
        <v>3235</v>
      </c>
      <c r="C287" s="50"/>
      <c r="D287" s="38"/>
      <c r="E287" s="56" t="s">
        <v>126</v>
      </c>
      <c r="F287" s="72"/>
      <c r="G287" s="72">
        <v>0</v>
      </c>
      <c r="H287" s="72"/>
      <c r="I287" s="72"/>
      <c r="J287" s="72"/>
      <c r="K287" s="71"/>
    </row>
    <row r="288" spans="2:11" ht="30" hidden="1" customHeight="1" x14ac:dyDescent="0.25">
      <c r="B288" s="49">
        <v>3237</v>
      </c>
      <c r="C288" s="50"/>
      <c r="D288" s="38"/>
      <c r="E288" s="56" t="s">
        <v>128</v>
      </c>
      <c r="F288" s="72"/>
      <c r="G288" s="71">
        <v>0</v>
      </c>
      <c r="H288" s="71">
        <v>0</v>
      </c>
      <c r="I288" s="71"/>
      <c r="J288" s="71"/>
      <c r="K288" s="71"/>
    </row>
    <row r="289" spans="2:11" ht="30" hidden="1" customHeight="1" x14ac:dyDescent="0.25">
      <c r="B289" s="49">
        <v>3238</v>
      </c>
      <c r="C289" s="50"/>
      <c r="D289" s="38"/>
      <c r="E289" s="56" t="s">
        <v>129</v>
      </c>
      <c r="F289" s="72"/>
      <c r="G289" s="72">
        <v>0</v>
      </c>
      <c r="H289" s="72"/>
      <c r="I289" s="72"/>
      <c r="J289" s="72"/>
      <c r="K289" s="71"/>
    </row>
    <row r="290" spans="2:11" ht="30" customHeight="1" x14ac:dyDescent="0.25">
      <c r="B290" s="49">
        <v>3239</v>
      </c>
      <c r="C290" s="50"/>
      <c r="D290" s="38"/>
      <c r="E290" s="56" t="s">
        <v>130</v>
      </c>
      <c r="F290" s="72"/>
      <c r="G290" s="72">
        <v>0</v>
      </c>
      <c r="H290" s="72">
        <v>1400</v>
      </c>
      <c r="I290" s="72"/>
      <c r="J290" s="72"/>
      <c r="K290" s="71"/>
    </row>
    <row r="291" spans="2:11" ht="30" customHeight="1" x14ac:dyDescent="0.25">
      <c r="B291" s="49">
        <v>3241</v>
      </c>
      <c r="C291" s="50"/>
      <c r="D291" s="38"/>
      <c r="E291" s="56" t="s">
        <v>131</v>
      </c>
      <c r="F291" s="72"/>
      <c r="G291" s="72">
        <v>0</v>
      </c>
      <c r="H291" s="72">
        <v>400</v>
      </c>
      <c r="I291" s="72"/>
      <c r="J291" s="72"/>
      <c r="K291" s="71"/>
    </row>
    <row r="292" spans="2:11" ht="30" hidden="1" customHeight="1" x14ac:dyDescent="0.25">
      <c r="B292" s="49">
        <v>3293</v>
      </c>
      <c r="C292" s="50"/>
      <c r="D292" s="38"/>
      <c r="E292" s="56" t="s">
        <v>135</v>
      </c>
      <c r="F292" s="72"/>
      <c r="G292" s="72">
        <v>0</v>
      </c>
      <c r="H292" s="72"/>
      <c r="I292" s="72"/>
      <c r="J292" s="72"/>
      <c r="K292" s="71"/>
    </row>
    <row r="293" spans="2:11" ht="30" customHeight="1" x14ac:dyDescent="0.25">
      <c r="B293" s="49">
        <v>42</v>
      </c>
      <c r="C293" s="50"/>
      <c r="D293" s="38"/>
      <c r="E293" s="56" t="s">
        <v>150</v>
      </c>
      <c r="F293" s="72">
        <f>SUM(F294:F296)</f>
        <v>0</v>
      </c>
      <c r="G293" s="72">
        <f t="shared" ref="G293:J293" si="53">SUM(G294:G296)</f>
        <v>0</v>
      </c>
      <c r="H293" s="72">
        <f t="shared" si="53"/>
        <v>440</v>
      </c>
      <c r="I293" s="72">
        <f t="shared" si="53"/>
        <v>0</v>
      </c>
      <c r="J293" s="72">
        <f t="shared" si="53"/>
        <v>0</v>
      </c>
      <c r="K293" s="71"/>
    </row>
    <row r="294" spans="2:11" ht="30" hidden="1" customHeight="1" x14ac:dyDescent="0.25">
      <c r="B294" s="49">
        <v>4221</v>
      </c>
      <c r="C294" s="50"/>
      <c r="D294" s="38"/>
      <c r="E294" s="56" t="s">
        <v>155</v>
      </c>
      <c r="F294" s="72"/>
      <c r="G294" s="71"/>
      <c r="H294" s="71">
        <v>0</v>
      </c>
      <c r="I294" s="71"/>
      <c r="J294" s="71"/>
      <c r="K294" s="71"/>
    </row>
    <row r="295" spans="2:11" ht="30" hidden="1" customHeight="1" x14ac:dyDescent="0.25">
      <c r="B295" s="49">
        <v>4223</v>
      </c>
      <c r="C295" s="50"/>
      <c r="D295" s="38"/>
      <c r="E295" s="56" t="s">
        <v>157</v>
      </c>
      <c r="F295" s="72"/>
      <c r="G295" s="72">
        <v>0</v>
      </c>
      <c r="H295" s="72"/>
      <c r="I295" s="72"/>
      <c r="J295" s="72"/>
      <c r="K295" s="71"/>
    </row>
    <row r="296" spans="2:11" ht="30" customHeight="1" x14ac:dyDescent="0.25">
      <c r="B296" s="49">
        <v>4225</v>
      </c>
      <c r="C296" s="50"/>
      <c r="D296" s="38"/>
      <c r="E296" s="56" t="s">
        <v>159</v>
      </c>
      <c r="F296" s="72"/>
      <c r="G296" s="72">
        <v>0</v>
      </c>
      <c r="H296" s="72">
        <v>440</v>
      </c>
      <c r="I296" s="72"/>
      <c r="J296" s="72"/>
      <c r="K296" s="71"/>
    </row>
    <row r="297" spans="2:11" ht="30" customHeight="1" x14ac:dyDescent="0.25">
      <c r="B297" s="81" t="s">
        <v>235</v>
      </c>
      <c r="C297" s="82"/>
      <c r="D297" s="69"/>
      <c r="E297" s="61" t="s">
        <v>236</v>
      </c>
      <c r="F297" s="76">
        <f>SUM(F298,F302,F317)</f>
        <v>2</v>
      </c>
      <c r="G297" s="76">
        <f t="shared" ref="G297:J297" si="54">SUM(G298,G302,G317)</f>
        <v>0</v>
      </c>
      <c r="H297" s="76">
        <f>SUM(H298,H302,H317)</f>
        <v>35560</v>
      </c>
      <c r="I297" s="76">
        <f t="shared" si="54"/>
        <v>0</v>
      </c>
      <c r="J297" s="76">
        <f t="shared" si="54"/>
        <v>0</v>
      </c>
      <c r="K297" s="71"/>
    </row>
    <row r="298" spans="2:11" ht="30" customHeight="1" x14ac:dyDescent="0.25">
      <c r="B298" s="49">
        <v>31</v>
      </c>
      <c r="C298" s="50"/>
      <c r="D298" s="38"/>
      <c r="E298" s="56" t="s">
        <v>5</v>
      </c>
      <c r="F298" s="72">
        <f>SUM(F299:F301)</f>
        <v>0</v>
      </c>
      <c r="G298" s="72">
        <f t="shared" ref="G298:I298" si="55">SUM(G299:G301)</f>
        <v>0</v>
      </c>
      <c r="H298" s="72">
        <f>SUM(H299:H301)</f>
        <v>18880</v>
      </c>
      <c r="I298" s="72">
        <f t="shared" si="55"/>
        <v>0</v>
      </c>
      <c r="J298" s="72">
        <f t="shared" ref="J298" si="56">SUM(J299:J300)</f>
        <v>0</v>
      </c>
      <c r="K298" s="71"/>
    </row>
    <row r="299" spans="2:11" ht="30" customHeight="1" x14ac:dyDescent="0.25">
      <c r="B299" s="49">
        <v>3111</v>
      </c>
      <c r="C299" s="50"/>
      <c r="D299" s="38"/>
      <c r="E299" s="56" t="s">
        <v>38</v>
      </c>
      <c r="F299" s="72">
        <v>0</v>
      </c>
      <c r="G299" s="71">
        <v>0</v>
      </c>
      <c r="H299" s="71">
        <v>15200</v>
      </c>
      <c r="I299" s="71"/>
      <c r="J299" s="71"/>
      <c r="K299" s="71"/>
    </row>
    <row r="300" spans="2:11" ht="30" customHeight="1" x14ac:dyDescent="0.25">
      <c r="B300" s="49">
        <v>3121</v>
      </c>
      <c r="C300" s="50"/>
      <c r="D300" s="38"/>
      <c r="E300" s="56" t="s">
        <v>107</v>
      </c>
      <c r="F300" s="72"/>
      <c r="G300" s="72">
        <v>0</v>
      </c>
      <c r="H300" s="72">
        <v>880</v>
      </c>
      <c r="I300" s="72"/>
      <c r="J300" s="72"/>
      <c r="K300" s="71"/>
    </row>
    <row r="301" spans="2:11" ht="30" customHeight="1" x14ac:dyDescent="0.25">
      <c r="B301" s="49">
        <v>3132</v>
      </c>
      <c r="C301" s="50"/>
      <c r="D301" s="38"/>
      <c r="E301" s="56" t="s">
        <v>110</v>
      </c>
      <c r="F301" s="72"/>
      <c r="G301" s="72">
        <v>0</v>
      </c>
      <c r="H301" s="72">
        <v>2800</v>
      </c>
      <c r="I301" s="72"/>
      <c r="J301" s="72"/>
      <c r="K301" s="71"/>
    </row>
    <row r="302" spans="2:11" ht="30" customHeight="1" x14ac:dyDescent="0.25">
      <c r="B302" s="49">
        <v>32</v>
      </c>
      <c r="C302" s="50"/>
      <c r="D302" s="38"/>
      <c r="E302" s="56" t="s">
        <v>12</v>
      </c>
      <c r="F302" s="72">
        <f>SUM(F303:F316)</f>
        <v>2</v>
      </c>
      <c r="G302" s="72">
        <f t="shared" ref="G302:J302" si="57">SUM(G303:G316)</f>
        <v>0</v>
      </c>
      <c r="H302" s="72">
        <f t="shared" si="57"/>
        <v>14920</v>
      </c>
      <c r="I302" s="72">
        <f t="shared" si="57"/>
        <v>0</v>
      </c>
      <c r="J302" s="72">
        <f t="shared" si="57"/>
        <v>0</v>
      </c>
      <c r="K302" s="71"/>
    </row>
    <row r="303" spans="2:11" ht="30" hidden="1" customHeight="1" x14ac:dyDescent="0.25">
      <c r="B303" s="49">
        <v>3211</v>
      </c>
      <c r="C303" s="50"/>
      <c r="D303" s="38"/>
      <c r="E303" s="56" t="s">
        <v>40</v>
      </c>
      <c r="F303" s="72">
        <v>0</v>
      </c>
      <c r="G303" s="72">
        <v>0</v>
      </c>
      <c r="H303" s="72"/>
      <c r="I303" s="72"/>
      <c r="J303" s="72"/>
      <c r="K303" s="71"/>
    </row>
    <row r="304" spans="2:11" ht="30" customHeight="1" x14ac:dyDescent="0.25">
      <c r="B304" s="49">
        <v>3212</v>
      </c>
      <c r="C304" s="50"/>
      <c r="D304" s="38"/>
      <c r="E304" s="56" t="s">
        <v>111</v>
      </c>
      <c r="F304" s="72"/>
      <c r="G304" s="72">
        <v>0</v>
      </c>
      <c r="H304" s="72">
        <v>320</v>
      </c>
      <c r="I304" s="72"/>
      <c r="J304" s="72"/>
      <c r="K304" s="71"/>
    </row>
    <row r="305" spans="2:11" ht="30" hidden="1" customHeight="1" x14ac:dyDescent="0.25">
      <c r="B305" s="49">
        <v>3213</v>
      </c>
      <c r="C305" s="50"/>
      <c r="D305" s="38"/>
      <c r="E305" s="56" t="s">
        <v>112</v>
      </c>
      <c r="F305" s="72"/>
      <c r="G305" s="72">
        <v>0</v>
      </c>
      <c r="H305" s="72"/>
      <c r="I305" s="72"/>
      <c r="J305" s="72"/>
      <c r="K305" s="71"/>
    </row>
    <row r="306" spans="2:11" ht="30" customHeight="1" x14ac:dyDescent="0.25">
      <c r="B306" s="49">
        <v>3221</v>
      </c>
      <c r="C306" s="50"/>
      <c r="D306" s="38"/>
      <c r="E306" s="56" t="s">
        <v>115</v>
      </c>
      <c r="F306" s="72"/>
      <c r="G306" s="72">
        <v>0</v>
      </c>
      <c r="H306" s="72">
        <v>1000</v>
      </c>
      <c r="I306" s="72"/>
      <c r="J306" s="72"/>
      <c r="K306" s="71"/>
    </row>
    <row r="307" spans="2:11" ht="30" hidden="1" customHeight="1" x14ac:dyDescent="0.25">
      <c r="B307" s="49">
        <v>3232</v>
      </c>
      <c r="C307" s="50"/>
      <c r="D307" s="38"/>
      <c r="E307" s="56" t="s">
        <v>123</v>
      </c>
      <c r="F307" s="72"/>
      <c r="G307" s="72">
        <v>0</v>
      </c>
      <c r="H307" s="72"/>
      <c r="I307" s="72"/>
      <c r="J307" s="72"/>
      <c r="K307" s="71"/>
    </row>
    <row r="308" spans="2:11" ht="30" customHeight="1" x14ac:dyDescent="0.25">
      <c r="B308" s="49">
        <v>3233</v>
      </c>
      <c r="C308" s="50"/>
      <c r="D308" s="38"/>
      <c r="E308" s="56" t="s">
        <v>124</v>
      </c>
      <c r="F308" s="72"/>
      <c r="G308" s="72">
        <v>0</v>
      </c>
      <c r="H308" s="72">
        <v>6400</v>
      </c>
      <c r="I308" s="72"/>
      <c r="J308" s="72"/>
      <c r="K308" s="71"/>
    </row>
    <row r="309" spans="2:11" ht="30" hidden="1" customHeight="1" x14ac:dyDescent="0.25">
      <c r="B309" s="49">
        <v>3235</v>
      </c>
      <c r="C309" s="50"/>
      <c r="D309" s="38"/>
      <c r="E309" s="56" t="s">
        <v>126</v>
      </c>
      <c r="F309" s="72"/>
      <c r="G309" s="72">
        <v>0</v>
      </c>
      <c r="H309" s="72"/>
      <c r="I309" s="72"/>
      <c r="J309" s="72"/>
      <c r="K309" s="71"/>
    </row>
    <row r="310" spans="2:11" ht="30" hidden="1" customHeight="1" x14ac:dyDescent="0.25">
      <c r="B310" s="49">
        <v>3237</v>
      </c>
      <c r="C310" s="50"/>
      <c r="D310" s="38"/>
      <c r="E310" s="56" t="s">
        <v>128</v>
      </c>
      <c r="F310" s="72"/>
      <c r="G310" s="71">
        <v>0</v>
      </c>
      <c r="H310" s="71">
        <v>0</v>
      </c>
      <c r="I310" s="71"/>
      <c r="J310" s="71"/>
      <c r="K310" s="71"/>
    </row>
    <row r="311" spans="2:11" ht="30" hidden="1" customHeight="1" x14ac:dyDescent="0.25">
      <c r="B311" s="49">
        <v>3238</v>
      </c>
      <c r="C311" s="50"/>
      <c r="D311" s="38"/>
      <c r="E311" s="56" t="s">
        <v>129</v>
      </c>
      <c r="F311" s="72"/>
      <c r="G311" s="72">
        <v>0</v>
      </c>
      <c r="H311" s="72"/>
      <c r="I311" s="72"/>
      <c r="J311" s="72"/>
      <c r="K311" s="71"/>
    </row>
    <row r="312" spans="2:11" ht="30" customHeight="1" x14ac:dyDescent="0.25">
      <c r="B312" s="49">
        <v>3239</v>
      </c>
      <c r="C312" s="50"/>
      <c r="D312" s="38"/>
      <c r="E312" s="56" t="s">
        <v>130</v>
      </c>
      <c r="F312" s="72"/>
      <c r="G312" s="72">
        <v>0</v>
      </c>
      <c r="H312" s="72">
        <v>5600</v>
      </c>
      <c r="I312" s="72"/>
      <c r="J312" s="72"/>
      <c r="K312" s="71"/>
    </row>
    <row r="313" spans="2:11" ht="25.5" x14ac:dyDescent="0.25">
      <c r="B313" s="116" t="s">
        <v>7</v>
      </c>
      <c r="C313" s="117"/>
      <c r="D313" s="117"/>
      <c r="E313" s="118"/>
      <c r="F313" s="32" t="s">
        <v>206</v>
      </c>
      <c r="G313" s="32" t="s">
        <v>257</v>
      </c>
      <c r="H313" s="32" t="s">
        <v>217</v>
      </c>
      <c r="I313" s="32" t="s">
        <v>216</v>
      </c>
      <c r="J313" s="32" t="s">
        <v>219</v>
      </c>
      <c r="K313" s="32" t="s">
        <v>58</v>
      </c>
    </row>
    <row r="314" spans="2:11" s="37" customFormat="1" ht="11.25" x14ac:dyDescent="0.2">
      <c r="B314" s="119">
        <v>1</v>
      </c>
      <c r="C314" s="120"/>
      <c r="D314" s="120"/>
      <c r="E314" s="121"/>
      <c r="F314" s="86">
        <v>2</v>
      </c>
      <c r="G314" s="86" t="s">
        <v>243</v>
      </c>
      <c r="H314" s="86" t="s">
        <v>244</v>
      </c>
      <c r="I314" s="86" t="s">
        <v>245</v>
      </c>
      <c r="J314" s="86" t="s">
        <v>246</v>
      </c>
      <c r="K314" s="86" t="s">
        <v>201</v>
      </c>
    </row>
    <row r="315" spans="2:11" ht="30" customHeight="1" x14ac:dyDescent="0.25">
      <c r="B315" s="49">
        <v>3241</v>
      </c>
      <c r="C315" s="50"/>
      <c r="D315" s="38"/>
      <c r="E315" s="56" t="s">
        <v>131</v>
      </c>
      <c r="F315" s="72"/>
      <c r="G315" s="72">
        <v>0</v>
      </c>
      <c r="H315" s="72">
        <v>1600</v>
      </c>
      <c r="I315" s="72"/>
      <c r="J315" s="72"/>
      <c r="K315" s="71"/>
    </row>
    <row r="316" spans="2:11" ht="30" hidden="1" customHeight="1" x14ac:dyDescent="0.25">
      <c r="B316" s="49">
        <v>3293</v>
      </c>
      <c r="C316" s="50"/>
      <c r="D316" s="38"/>
      <c r="E316" s="56" t="s">
        <v>135</v>
      </c>
      <c r="F316" s="72"/>
      <c r="G316" s="72">
        <v>0</v>
      </c>
      <c r="H316" s="72"/>
      <c r="I316" s="72"/>
      <c r="J316" s="72"/>
      <c r="K316" s="71"/>
    </row>
    <row r="317" spans="2:11" ht="30" customHeight="1" x14ac:dyDescent="0.25">
      <c r="B317" s="49">
        <v>42</v>
      </c>
      <c r="C317" s="50"/>
      <c r="D317" s="38"/>
      <c r="E317" s="56" t="s">
        <v>150</v>
      </c>
      <c r="F317" s="72">
        <f t="shared" ref="F317:G317" si="58">SUM(F318:F320)</f>
        <v>0</v>
      </c>
      <c r="G317" s="72">
        <f t="shared" si="58"/>
        <v>0</v>
      </c>
      <c r="H317" s="72">
        <f>SUM(H318:H320)</f>
        <v>1760</v>
      </c>
      <c r="I317" s="72">
        <f t="shared" ref="I317:J317" si="59">SUM(I318:I320)</f>
        <v>0</v>
      </c>
      <c r="J317" s="72">
        <f t="shared" si="59"/>
        <v>0</v>
      </c>
      <c r="K317" s="71"/>
    </row>
    <row r="318" spans="2:11" ht="30" hidden="1" customHeight="1" x14ac:dyDescent="0.25">
      <c r="B318" s="49">
        <v>4221</v>
      </c>
      <c r="C318" s="50"/>
      <c r="D318" s="38"/>
      <c r="E318" s="56" t="s">
        <v>155</v>
      </c>
      <c r="F318" s="72"/>
      <c r="G318" s="71"/>
      <c r="H318" s="71">
        <v>0</v>
      </c>
      <c r="I318" s="71"/>
      <c r="J318" s="71"/>
      <c r="K318" s="71"/>
    </row>
    <row r="319" spans="2:11" ht="30" hidden="1" customHeight="1" x14ac:dyDescent="0.25">
      <c r="B319" s="49">
        <v>4223</v>
      </c>
      <c r="C319" s="50"/>
      <c r="D319" s="38"/>
      <c r="E319" s="56" t="s">
        <v>157</v>
      </c>
      <c r="F319" s="72"/>
      <c r="G319" s="72">
        <v>0</v>
      </c>
      <c r="H319" s="72"/>
      <c r="I319" s="72"/>
      <c r="J319" s="72"/>
      <c r="K319" s="71"/>
    </row>
    <row r="320" spans="2:11" ht="30" customHeight="1" x14ac:dyDescent="0.25">
      <c r="B320" s="49">
        <v>4225</v>
      </c>
      <c r="C320" s="50"/>
      <c r="D320" s="38"/>
      <c r="E320" s="56" t="s">
        <v>159</v>
      </c>
      <c r="F320" s="72"/>
      <c r="G320" s="72">
        <v>0</v>
      </c>
      <c r="H320" s="72">
        <v>1760</v>
      </c>
      <c r="I320" s="72"/>
      <c r="J320" s="72"/>
      <c r="K320" s="71"/>
    </row>
    <row r="321" spans="2:11" ht="41.25" customHeight="1" x14ac:dyDescent="0.25">
      <c r="B321" s="127" t="s">
        <v>238</v>
      </c>
      <c r="C321" s="128"/>
      <c r="D321" s="129"/>
      <c r="E321" s="70" t="s">
        <v>239</v>
      </c>
      <c r="F321" s="76">
        <f>SUM(F322)</f>
        <v>0</v>
      </c>
      <c r="G321" s="76">
        <f t="shared" ref="G321:J321" si="60">SUM(G322)</f>
        <v>0</v>
      </c>
      <c r="H321" s="76">
        <f t="shared" si="60"/>
        <v>425000</v>
      </c>
      <c r="I321" s="76">
        <f t="shared" si="60"/>
        <v>850000</v>
      </c>
      <c r="J321" s="76">
        <f t="shared" si="60"/>
        <v>425000</v>
      </c>
      <c r="K321" s="71"/>
    </row>
    <row r="322" spans="2:11" ht="30" customHeight="1" x14ac:dyDescent="0.25">
      <c r="B322" s="81" t="s">
        <v>235</v>
      </c>
      <c r="C322" s="50"/>
      <c r="D322" s="38"/>
      <c r="E322" s="61" t="s">
        <v>236</v>
      </c>
      <c r="F322" s="76">
        <f>SUM(F323,F325)</f>
        <v>0</v>
      </c>
      <c r="G322" s="76">
        <f t="shared" ref="G322:J322" si="61">SUM(G323,G325)</f>
        <v>0</v>
      </c>
      <c r="H322" s="76">
        <f t="shared" si="61"/>
        <v>425000</v>
      </c>
      <c r="I322" s="76">
        <f t="shared" si="61"/>
        <v>850000</v>
      </c>
      <c r="J322" s="76">
        <f t="shared" si="61"/>
        <v>425000</v>
      </c>
      <c r="K322" s="71"/>
    </row>
    <row r="323" spans="2:11" ht="30" customHeight="1" x14ac:dyDescent="0.25">
      <c r="B323" s="49">
        <v>32</v>
      </c>
      <c r="C323" s="50"/>
      <c r="D323" s="38"/>
      <c r="E323" s="56" t="s">
        <v>12</v>
      </c>
      <c r="F323" s="72">
        <f>SUM(F324)</f>
        <v>0</v>
      </c>
      <c r="G323" s="72">
        <f t="shared" ref="G323:J323" si="62">SUM(G324)</f>
        <v>0</v>
      </c>
      <c r="H323" s="72">
        <f t="shared" si="62"/>
        <v>255000</v>
      </c>
      <c r="I323" s="72">
        <f t="shared" si="62"/>
        <v>425000</v>
      </c>
      <c r="J323" s="72">
        <f t="shared" si="62"/>
        <v>425000</v>
      </c>
      <c r="K323" s="71"/>
    </row>
    <row r="324" spans="2:11" ht="30" customHeight="1" x14ac:dyDescent="0.25">
      <c r="B324" s="49">
        <v>3232</v>
      </c>
      <c r="C324" s="50"/>
      <c r="D324" s="38"/>
      <c r="E324" s="56" t="s">
        <v>123</v>
      </c>
      <c r="F324" s="72"/>
      <c r="G324" s="72">
        <v>0</v>
      </c>
      <c r="H324" s="72">
        <v>255000</v>
      </c>
      <c r="I324" s="72">
        <v>425000</v>
      </c>
      <c r="J324" s="72">
        <v>425000</v>
      </c>
      <c r="K324" s="71"/>
    </row>
    <row r="325" spans="2:11" ht="30" customHeight="1" x14ac:dyDescent="0.25">
      <c r="B325" s="49">
        <v>42</v>
      </c>
      <c r="C325" s="50"/>
      <c r="D325" s="38"/>
      <c r="E325" s="56" t="s">
        <v>150</v>
      </c>
      <c r="F325" s="72">
        <f>SUM(F326:F327)</f>
        <v>0</v>
      </c>
      <c r="G325" s="72">
        <f t="shared" ref="G325:J325" si="63">SUM(G326:G327)</f>
        <v>0</v>
      </c>
      <c r="H325" s="72">
        <f t="shared" si="63"/>
        <v>170000</v>
      </c>
      <c r="I325" s="72">
        <f t="shared" si="63"/>
        <v>425000</v>
      </c>
      <c r="J325" s="72">
        <f t="shared" si="63"/>
        <v>0</v>
      </c>
      <c r="K325" s="71"/>
    </row>
    <row r="326" spans="2:11" ht="30" customHeight="1" x14ac:dyDescent="0.25">
      <c r="B326" s="49">
        <v>4223</v>
      </c>
      <c r="C326" s="50"/>
      <c r="D326" s="38"/>
      <c r="E326" s="56" t="s">
        <v>157</v>
      </c>
      <c r="F326" s="72"/>
      <c r="G326" s="72">
        <v>0</v>
      </c>
      <c r="H326" s="72">
        <v>170000</v>
      </c>
      <c r="I326" s="72">
        <v>170000</v>
      </c>
      <c r="J326" s="72"/>
      <c r="K326" s="71"/>
    </row>
    <row r="327" spans="2:11" ht="30" customHeight="1" x14ac:dyDescent="0.25">
      <c r="B327" s="49">
        <v>4227</v>
      </c>
      <c r="C327" s="50"/>
      <c r="D327" s="38"/>
      <c r="E327" s="56" t="s">
        <v>105</v>
      </c>
      <c r="F327" s="72"/>
      <c r="G327" s="72">
        <v>0</v>
      </c>
      <c r="H327" s="72">
        <v>0</v>
      </c>
      <c r="I327" s="72">
        <v>255000</v>
      </c>
      <c r="J327" s="72"/>
      <c r="K327" s="71"/>
    </row>
    <row r="330" spans="2:11" x14ac:dyDescent="0.25">
      <c r="B330" s="39"/>
      <c r="C330" s="39"/>
      <c r="D330" s="39"/>
      <c r="E330" s="68"/>
      <c r="F330" s="39"/>
      <c r="G330" s="39"/>
      <c r="H330" s="39"/>
      <c r="I330" s="39"/>
      <c r="J330" s="39"/>
      <c r="K330" s="39"/>
    </row>
    <row r="331" spans="2:11" x14ac:dyDescent="0.25">
      <c r="B331" s="39"/>
      <c r="C331" s="39"/>
      <c r="D331" s="39"/>
      <c r="E331" s="68"/>
      <c r="F331" s="39"/>
      <c r="G331" s="39"/>
      <c r="H331" s="39"/>
      <c r="I331" s="39"/>
      <c r="J331" s="39"/>
      <c r="K331" s="39"/>
    </row>
    <row r="332" spans="2:11" x14ac:dyDescent="0.25">
      <c r="B332" s="39"/>
      <c r="C332" s="39"/>
      <c r="D332" s="39"/>
      <c r="E332" s="68"/>
      <c r="F332" s="39"/>
      <c r="G332" s="39"/>
      <c r="H332" s="39"/>
      <c r="I332" s="39"/>
      <c r="J332" s="39"/>
      <c r="K332" s="39"/>
    </row>
  </sheetData>
  <mergeCells count="51">
    <mergeCell ref="B270:E270"/>
    <mergeCell ref="B271:E271"/>
    <mergeCell ref="B313:E313"/>
    <mergeCell ref="B314:E314"/>
    <mergeCell ref="B321:D321"/>
    <mergeCell ref="B32:E32"/>
    <mergeCell ref="B33:E33"/>
    <mergeCell ref="B89:E89"/>
    <mergeCell ref="B90:E90"/>
    <mergeCell ref="B118:E118"/>
    <mergeCell ref="B119:E119"/>
    <mergeCell ref="B149:E149"/>
    <mergeCell ref="B150:E150"/>
    <mergeCell ref="B178:E178"/>
    <mergeCell ref="B179:E179"/>
    <mergeCell ref="B209:E209"/>
    <mergeCell ref="B210:E210"/>
    <mergeCell ref="B274:D274"/>
    <mergeCell ref="B238:E238"/>
    <mergeCell ref="B4:K4"/>
    <mergeCell ref="B6:E6"/>
    <mergeCell ref="B7:E7"/>
    <mergeCell ref="B2:K2"/>
    <mergeCell ref="B25:D25"/>
    <mergeCell ref="B10:D10"/>
    <mergeCell ref="B23:D23"/>
    <mergeCell ref="B24:D24"/>
    <mergeCell ref="B12:D12"/>
    <mergeCell ref="B11:D11"/>
    <mergeCell ref="B13:D13"/>
    <mergeCell ref="B16:D16"/>
    <mergeCell ref="B21:D21"/>
    <mergeCell ref="B22:D22"/>
    <mergeCell ref="D8:E8"/>
    <mergeCell ref="D9:E9"/>
    <mergeCell ref="B26:D26"/>
    <mergeCell ref="B273:D273"/>
    <mergeCell ref="B35:D35"/>
    <mergeCell ref="B223:D223"/>
    <mergeCell ref="B261:D261"/>
    <mergeCell ref="B27:D27"/>
    <mergeCell ref="B59:E59"/>
    <mergeCell ref="B60:E60"/>
    <mergeCell ref="B252:D252"/>
    <mergeCell ref="B94:C94"/>
    <mergeCell ref="B30:D30"/>
    <mergeCell ref="B31:D31"/>
    <mergeCell ref="B247:C247"/>
    <mergeCell ref="B258:C258"/>
    <mergeCell ref="B34:D34"/>
    <mergeCell ref="B239:E239"/>
  </mergeCells>
  <pageMargins left="0.7" right="0.7" top="0.75" bottom="0.75" header="0.3" footer="0.3"/>
  <pageSetup paperSize="9" scale="59" fitToHeight="0" orientation="landscape" r:id="rId1"/>
  <rowBreaks count="2" manualBreakCount="2">
    <brk id="31" max="16383" man="1"/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Analitika prihoda i rashoda</vt:lpstr>
      <vt:lpstr> Račun prihoda i rashoda 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Magda</cp:lastModifiedBy>
  <cp:lastPrinted>2025-10-24T11:02:18Z</cp:lastPrinted>
  <dcterms:created xsi:type="dcterms:W3CDTF">2022-08-12T12:51:27Z</dcterms:created>
  <dcterms:modified xsi:type="dcterms:W3CDTF">2025-10-24T11:06:53Z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